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For correction in the website\"/>
    </mc:Choice>
  </mc:AlternateContent>
  <bookViews>
    <workbookView xWindow="240" yWindow="75" windowWidth="20955" windowHeight="10740" activeTab="1"/>
  </bookViews>
  <sheets>
    <sheet name="Department" sheetId="10" r:id="rId1"/>
    <sheet name="Agency" sheetId="11" r:id="rId2"/>
    <sheet name="Graph" sheetId="12" r:id="rId3"/>
  </sheets>
  <externalReferences>
    <externalReference r:id="rId4"/>
    <externalReference r:id="rId5"/>
  </externalReferences>
  <definedNames>
    <definedName name="_xlnm.Print_Area" localSheetId="1">Agency!$A$1:$H$327</definedName>
    <definedName name="_xlnm.Print_Area" localSheetId="0">Department!$A$1:$P$65</definedName>
    <definedName name="_xlnm.Print_Area" localSheetId="2">Graph!$A$9:$J$48</definedName>
    <definedName name="_xlnm.Print_Titles" localSheetId="1">Agency!$1:$8</definedName>
    <definedName name="Z_149BABA1_3CBB_4AB5_8307_CDFFE2416884_.wvu.PrintArea" localSheetId="1" hidden="1">Agency!$A$1:$F$326</definedName>
    <definedName name="Z_149BABA1_3CBB_4AB5_8307_CDFFE2416884_.wvu.PrintTitles" localSheetId="1" hidden="1">Agency!$1:$8</definedName>
    <definedName name="Z_149BABA1_3CBB_4AB5_8307_CDFFE2416884_.wvu.Rows" localSheetId="1" hidden="1">Agency!$130:$130,Agency!$272:$275,Agency!$278:$300,Agency!$303:$316</definedName>
    <definedName name="Z_32FD75DB_C2F2_4294_8471_7CD68BDD134B_.wvu.Rows" localSheetId="1" hidden="1">Agency!#REF!,Agency!#REF!,Agency!#REF!,Agency!#REF!,Agency!#REF!,Agency!#REF!,Agency!#REF!,Agency!#REF!,Agency!#REF!,Agency!#REF!,Agency!#REF!,Agency!#REF!,Agency!#REF!,Agency!#REF!,Agency!#REF!</definedName>
    <definedName name="Z_63CE5467_86C0_4816_A6C7_6C3632652BD9_.wvu.PrintArea" localSheetId="1" hidden="1">Agency!$A$1:$H$327</definedName>
    <definedName name="Z_63CE5467_86C0_4816_A6C7_6C3632652BD9_.wvu.PrintTitles" localSheetId="1" hidden="1">Agency!$1:$8</definedName>
    <definedName name="Z_63CE5467_86C0_4816_A6C7_6C3632652BD9_.wvu.Rows" localSheetId="1" hidden="1">Agency!$130:$130,Agency!$272:$275,Agency!$278:$300,Agency!$303:$316</definedName>
    <definedName name="Z_92A72121_270A_4D07_961C_15515D7CE906_.wvu.Cols" localSheetId="1" hidden="1">Agency!#REF!,Agency!#REF!,Agency!#REF!,Agency!#REF!,Agency!#REF!</definedName>
    <definedName name="Z_92A72121_270A_4D07_961C_15515D7CE906_.wvu.PrintArea" localSheetId="1" hidden="1">Agency!#REF!</definedName>
    <definedName name="Z_92A72121_270A_4D07_961C_15515D7CE906_.wvu.PrintTitles" localSheetId="1" hidden="1">Agency!#REF!</definedName>
    <definedName name="Z_92A72121_270A_4D07_961C_15515D7CE906_.wvu.Rows" localSheetId="1" hidden="1">Agency!#REF!,Agency!#REF!,Agency!#REF!,Agency!#REF!,Agency!#REF!,Agency!#REF!,Agency!#REF!,Agency!#REF!,Agency!#REF!,Agency!#REF!,Agency!#REF!,Agency!#REF!,Agency!#REF!,Agency!#REF!,Agency!#REF!,Agency!#REF!,Agency!#REF!,Agency!#REF!</definedName>
    <definedName name="Z_A36966C3_2B91_49EA_8368_0F103F951C33_.wvu.Cols" localSheetId="1" hidden="1">Agency!#REF!,Agency!#REF!,Agency!#REF!,Agency!#REF!</definedName>
    <definedName name="Z_A36966C3_2B91_49EA_8368_0F103F951C33_.wvu.PrintArea" localSheetId="1" hidden="1">Agency!#REF!</definedName>
    <definedName name="Z_A36966C3_2B91_49EA_8368_0F103F951C33_.wvu.PrintTitles" localSheetId="1" hidden="1">Agency!#REF!</definedName>
    <definedName name="Z_A36966C3_2B91_49EA_8368_0F103F951C33_.wvu.Rows" localSheetId="1" hidden="1">Agency!#REF!,Agency!#REF!,Agency!#REF!,Agency!#REF!,Agency!#REF!,Agency!#REF!,Agency!#REF!,Agency!#REF!,Agency!#REF!,Agency!#REF!,Agency!#REF!,Agency!#REF!,Agency!#REF!,Agency!#REF!,Agency!#REF!,Agency!#REF!,Agency!#REF!</definedName>
    <definedName name="Z_E72949E6_F470_4685_A8B8_FC40C2B684D5_.wvu.PrintArea" localSheetId="1" hidden="1">Agency!$A$1:$F$326</definedName>
    <definedName name="Z_E72949E6_F470_4685_A8B8_FC40C2B684D5_.wvu.PrintTitles" localSheetId="1" hidden="1">Agency!$1:$8</definedName>
    <definedName name="Z_E72949E6_F470_4685_A8B8_FC40C2B684D5_.wvu.Rows" localSheetId="1" hidden="1">Agency!$130:$130,Agency!$272:$275,Agency!$278:$300,Agency!$303:$316</definedName>
  </definedNames>
  <calcPr calcId="152511"/>
</workbook>
</file>

<file path=xl/calcChain.xml><?xml version="1.0" encoding="utf-8"?>
<calcChain xmlns="http://schemas.openxmlformats.org/spreadsheetml/2006/main">
  <c r="J7" i="12" l="1"/>
  <c r="C7" i="12" s="1"/>
  <c r="L6" i="12"/>
  <c r="J6" i="12"/>
  <c r="K6" i="12" s="1"/>
  <c r="I6" i="12"/>
  <c r="I7" i="12" s="1"/>
  <c r="B7" i="12" s="1"/>
  <c r="G6" i="12"/>
  <c r="L5" i="12"/>
  <c r="M5" i="12" s="1"/>
  <c r="J5" i="12"/>
  <c r="K5" i="12" s="1"/>
  <c r="I5" i="12"/>
  <c r="G5" i="12"/>
  <c r="D317" i="11"/>
  <c r="C317" i="11"/>
  <c r="B317" i="11"/>
  <c r="G316" i="11"/>
  <c r="E316" i="11"/>
  <c r="G315" i="11"/>
  <c r="E315" i="11"/>
  <c r="G314" i="11"/>
  <c r="E314" i="11"/>
  <c r="G313" i="11"/>
  <c r="E313" i="11"/>
  <c r="G312" i="11"/>
  <c r="E312" i="11"/>
  <c r="G311" i="11"/>
  <c r="E311" i="11"/>
  <c r="G310" i="11"/>
  <c r="E310" i="11"/>
  <c r="G309" i="11"/>
  <c r="E309" i="11"/>
  <c r="G308" i="11"/>
  <c r="G317" i="11" s="1"/>
  <c r="E308" i="11"/>
  <c r="D302" i="11"/>
  <c r="B302" i="11"/>
  <c r="G299" i="11"/>
  <c r="E299" i="11"/>
  <c r="G295" i="11"/>
  <c r="E295" i="11"/>
  <c r="G293" i="11"/>
  <c r="E293" i="11"/>
  <c r="G291" i="11"/>
  <c r="E291" i="11"/>
  <c r="G289" i="11"/>
  <c r="E289" i="11"/>
  <c r="G287" i="11"/>
  <c r="E287" i="11"/>
  <c r="G285" i="11"/>
  <c r="E285" i="11"/>
  <c r="G283" i="11"/>
  <c r="E283" i="11"/>
  <c r="G281" i="11"/>
  <c r="E281" i="11"/>
  <c r="G279" i="11"/>
  <c r="E279" i="11"/>
  <c r="G277" i="11"/>
  <c r="E277" i="11"/>
  <c r="G276" i="11"/>
  <c r="E276" i="11"/>
  <c r="G275" i="11"/>
  <c r="E275" i="11"/>
  <c r="G274" i="11"/>
  <c r="E274" i="11"/>
  <c r="G273" i="11"/>
  <c r="E273" i="11"/>
  <c r="G272" i="11"/>
  <c r="E272" i="11"/>
  <c r="G271" i="11"/>
  <c r="E271" i="11"/>
  <c r="H271" i="11" s="1"/>
  <c r="D271" i="11"/>
  <c r="C271" i="11"/>
  <c r="C302" i="11" s="1"/>
  <c r="B271" i="11"/>
  <c r="H269" i="11"/>
  <c r="G269" i="11"/>
  <c r="G302" i="11" s="1"/>
  <c r="F269" i="11"/>
  <c r="E269" i="11"/>
  <c r="G264" i="11"/>
  <c r="E264" i="11"/>
  <c r="G262" i="11"/>
  <c r="E262" i="11"/>
  <c r="G260" i="11"/>
  <c r="E260" i="11"/>
  <c r="G258" i="11"/>
  <c r="E258" i="11"/>
  <c r="H256" i="11"/>
  <c r="G256" i="11"/>
  <c r="F256" i="11"/>
  <c r="E256" i="11"/>
  <c r="H255" i="11"/>
  <c r="G255" i="11"/>
  <c r="F255" i="11"/>
  <c r="E255" i="11"/>
  <c r="G254" i="11"/>
  <c r="F254" i="11"/>
  <c r="E254" i="11"/>
  <c r="D254" i="11"/>
  <c r="C254" i="11"/>
  <c r="B254" i="11"/>
  <c r="H254" i="11" s="1"/>
  <c r="G252" i="11"/>
  <c r="E252" i="11"/>
  <c r="G251" i="11"/>
  <c r="E251" i="11"/>
  <c r="G250" i="11"/>
  <c r="E250" i="11"/>
  <c r="G249" i="11"/>
  <c r="E249" i="11"/>
  <c r="G248" i="11"/>
  <c r="E248" i="11"/>
  <c r="G247" i="11"/>
  <c r="E247" i="11"/>
  <c r="H247" i="11" s="1"/>
  <c r="D247" i="11"/>
  <c r="C247" i="11"/>
  <c r="B247" i="11"/>
  <c r="H245" i="11"/>
  <c r="G245" i="11"/>
  <c r="F245" i="11"/>
  <c r="E245" i="11"/>
  <c r="H243" i="11"/>
  <c r="G243" i="11"/>
  <c r="F243" i="11"/>
  <c r="E243" i="11"/>
  <c r="H241" i="11"/>
  <c r="G241" i="11"/>
  <c r="F241" i="11"/>
  <c r="E241" i="11"/>
  <c r="H240" i="11"/>
  <c r="G240" i="11"/>
  <c r="F240" i="11"/>
  <c r="E240" i="11"/>
  <c r="H239" i="11"/>
  <c r="G239" i="11"/>
  <c r="F239" i="11"/>
  <c r="E239" i="11"/>
  <c r="H238" i="11"/>
  <c r="G238" i="11"/>
  <c r="F238" i="11"/>
  <c r="E238" i="11"/>
  <c r="H237" i="11"/>
  <c r="G237" i="11"/>
  <c r="F237" i="11"/>
  <c r="E237" i="11"/>
  <c r="H236" i="11"/>
  <c r="G236" i="11"/>
  <c r="F236" i="11"/>
  <c r="E236" i="11"/>
  <c r="H235" i="11"/>
  <c r="G235" i="11"/>
  <c r="F235" i="11"/>
  <c r="E235" i="11"/>
  <c r="H234" i="11"/>
  <c r="G234" i="11"/>
  <c r="F234" i="11"/>
  <c r="E234" i="11"/>
  <c r="H233" i="11"/>
  <c r="G233" i="11"/>
  <c r="F233" i="11"/>
  <c r="E233" i="11"/>
  <c r="H232" i="11"/>
  <c r="G232" i="11"/>
  <c r="F232" i="11"/>
  <c r="E232" i="11"/>
  <c r="H231" i="11"/>
  <c r="G231" i="11"/>
  <c r="F231" i="11"/>
  <c r="E231" i="11"/>
  <c r="H230" i="11"/>
  <c r="G230" i="11"/>
  <c r="F230" i="11"/>
  <c r="E230" i="11"/>
  <c r="H229" i="11"/>
  <c r="G229" i="11"/>
  <c r="F229" i="11"/>
  <c r="E229" i="11"/>
  <c r="H228" i="11"/>
  <c r="G228" i="11"/>
  <c r="F228" i="11"/>
  <c r="E228" i="11"/>
  <c r="H227" i="11"/>
  <c r="G227" i="11"/>
  <c r="F227" i="11"/>
  <c r="E227" i="11"/>
  <c r="H226" i="11"/>
  <c r="G226" i="11"/>
  <c r="F226" i="11"/>
  <c r="E226" i="11"/>
  <c r="H225" i="11"/>
  <c r="G225" i="11"/>
  <c r="F225" i="11"/>
  <c r="E225" i="11"/>
  <c r="H224" i="11"/>
  <c r="G224" i="11"/>
  <c r="F224" i="11"/>
  <c r="E224" i="11"/>
  <c r="H223" i="11"/>
  <c r="G223" i="11"/>
  <c r="F223" i="11"/>
  <c r="E223" i="11"/>
  <c r="H222" i="11"/>
  <c r="G222" i="11"/>
  <c r="F222" i="11"/>
  <c r="E222" i="11"/>
  <c r="H221" i="11"/>
  <c r="G221" i="11"/>
  <c r="F221" i="11"/>
  <c r="E221" i="11"/>
  <c r="G220" i="11"/>
  <c r="F220" i="11"/>
  <c r="E220" i="11"/>
  <c r="D220" i="11"/>
  <c r="D202" i="11" s="1"/>
  <c r="C220" i="11"/>
  <c r="B220" i="11"/>
  <c r="B202" i="11" s="1"/>
  <c r="G219" i="11"/>
  <c r="E219" i="11"/>
  <c r="G218" i="11"/>
  <c r="E218" i="11"/>
  <c r="G217" i="11"/>
  <c r="E217" i="11"/>
  <c r="G216" i="11"/>
  <c r="E216" i="11"/>
  <c r="G215" i="11"/>
  <c r="E215" i="11"/>
  <c r="G214" i="11"/>
  <c r="E214" i="11"/>
  <c r="G213" i="11"/>
  <c r="E213" i="11"/>
  <c r="G212" i="11"/>
  <c r="E212" i="11"/>
  <c r="G211" i="11"/>
  <c r="E211" i="11"/>
  <c r="G210" i="11"/>
  <c r="E210" i="11"/>
  <c r="G209" i="11"/>
  <c r="E209" i="11"/>
  <c r="G208" i="11"/>
  <c r="E208" i="11"/>
  <c r="G207" i="11"/>
  <c r="E207" i="11"/>
  <c r="G206" i="11"/>
  <c r="E206" i="11"/>
  <c r="G205" i="11"/>
  <c r="E205" i="11"/>
  <c r="G204" i="11"/>
  <c r="E204" i="11"/>
  <c r="G203" i="11"/>
  <c r="E203" i="11"/>
  <c r="G202" i="11"/>
  <c r="E202" i="11"/>
  <c r="H202" i="11" s="1"/>
  <c r="C202" i="11"/>
  <c r="H200" i="11"/>
  <c r="G200" i="11"/>
  <c r="F200" i="11"/>
  <c r="E200" i="11"/>
  <c r="H199" i="11"/>
  <c r="G199" i="11"/>
  <c r="F199" i="11"/>
  <c r="E199" i="11"/>
  <c r="H198" i="11"/>
  <c r="G198" i="11"/>
  <c r="F198" i="11"/>
  <c r="E198" i="11"/>
  <c r="H197" i="11"/>
  <c r="G197" i="11"/>
  <c r="F197" i="11"/>
  <c r="E197" i="11"/>
  <c r="H196" i="11"/>
  <c r="G196" i="11"/>
  <c r="F196" i="11"/>
  <c r="E196" i="11"/>
  <c r="H195" i="11"/>
  <c r="G195" i="11"/>
  <c r="F195" i="11"/>
  <c r="E195" i="11"/>
  <c r="H194" i="11"/>
  <c r="G194" i="11"/>
  <c r="F194" i="11"/>
  <c r="E194" i="11"/>
  <c r="G193" i="11"/>
  <c r="F193" i="11"/>
  <c r="E193" i="11"/>
  <c r="D193" i="11"/>
  <c r="C193" i="11"/>
  <c r="B193" i="11"/>
  <c r="H193" i="11" s="1"/>
  <c r="G191" i="11"/>
  <c r="E191" i="11"/>
  <c r="G190" i="11"/>
  <c r="E190" i="11"/>
  <c r="G189" i="11"/>
  <c r="E189" i="11"/>
  <c r="G188" i="11"/>
  <c r="E188" i="11"/>
  <c r="G187" i="11"/>
  <c r="E187" i="11"/>
  <c r="G186" i="11"/>
  <c r="E186" i="11"/>
  <c r="G185" i="11"/>
  <c r="E185" i="11"/>
  <c r="H185" i="11" s="1"/>
  <c r="D185" i="11"/>
  <c r="C185" i="11"/>
  <c r="B185" i="11"/>
  <c r="H183" i="11"/>
  <c r="G183" i="11"/>
  <c r="F183" i="11"/>
  <c r="E183" i="11"/>
  <c r="H182" i="11"/>
  <c r="G182" i="11"/>
  <c r="F182" i="11"/>
  <c r="E182" i="11"/>
  <c r="H181" i="11"/>
  <c r="G181" i="11"/>
  <c r="F181" i="11"/>
  <c r="E181" i="11"/>
  <c r="H180" i="11"/>
  <c r="G180" i="11"/>
  <c r="F180" i="11"/>
  <c r="E180" i="11"/>
  <c r="H179" i="11"/>
  <c r="G179" i="11"/>
  <c r="F179" i="11"/>
  <c r="E179" i="11"/>
  <c r="H178" i="11"/>
  <c r="G178" i="11"/>
  <c r="F178" i="11"/>
  <c r="E178" i="11"/>
  <c r="H177" i="11"/>
  <c r="G177" i="11"/>
  <c r="F177" i="11"/>
  <c r="E177" i="11"/>
  <c r="G176" i="11"/>
  <c r="F176" i="11"/>
  <c r="E176" i="11"/>
  <c r="D176" i="11"/>
  <c r="C176" i="11"/>
  <c r="B176" i="11"/>
  <c r="H176" i="11" s="1"/>
  <c r="G174" i="11"/>
  <c r="E174" i="11"/>
  <c r="G173" i="11"/>
  <c r="E173" i="11"/>
  <c r="G172" i="11"/>
  <c r="E172" i="11"/>
  <c r="G171" i="11"/>
  <c r="E171" i="11"/>
  <c r="G170" i="11"/>
  <c r="E170" i="11"/>
  <c r="G169" i="11"/>
  <c r="E169" i="11"/>
  <c r="H169" i="11" s="1"/>
  <c r="D169" i="11"/>
  <c r="C169" i="11"/>
  <c r="B169" i="11"/>
  <c r="H167" i="11"/>
  <c r="G167" i="11"/>
  <c r="F167" i="11"/>
  <c r="E167" i="11"/>
  <c r="H166" i="11"/>
  <c r="G166" i="11"/>
  <c r="F166" i="11"/>
  <c r="E166" i="11"/>
  <c r="H165" i="11"/>
  <c r="G165" i="11"/>
  <c r="F165" i="11"/>
  <c r="E165" i="11"/>
  <c r="G164" i="11"/>
  <c r="F164" i="11"/>
  <c r="E164" i="11"/>
  <c r="D164" i="11"/>
  <c r="C164" i="11"/>
  <c r="B164" i="11"/>
  <c r="H164" i="11" s="1"/>
  <c r="G162" i="11"/>
  <c r="E162" i="11"/>
  <c r="G161" i="11"/>
  <c r="E161" i="11"/>
  <c r="G160" i="11"/>
  <c r="E160" i="11"/>
  <c r="G159" i="11"/>
  <c r="E159" i="11"/>
  <c r="G158" i="11"/>
  <c r="E158" i="11"/>
  <c r="G157" i="11"/>
  <c r="E157" i="11"/>
  <c r="H157" i="11" s="1"/>
  <c r="D157" i="11"/>
  <c r="C157" i="11"/>
  <c r="B157" i="11"/>
  <c r="H155" i="11"/>
  <c r="G155" i="11"/>
  <c r="F155" i="11"/>
  <c r="E155" i="11"/>
  <c r="H154" i="11"/>
  <c r="G154" i="11"/>
  <c r="F154" i="11"/>
  <c r="E154" i="11"/>
  <c r="H153" i="11"/>
  <c r="G153" i="11"/>
  <c r="F153" i="11"/>
  <c r="E153" i="11"/>
  <c r="H152" i="11"/>
  <c r="G152" i="11"/>
  <c r="F152" i="11"/>
  <c r="E152" i="11"/>
  <c r="H151" i="11"/>
  <c r="G151" i="11"/>
  <c r="F151" i="11"/>
  <c r="E151" i="11"/>
  <c r="H150" i="11"/>
  <c r="G150" i="11"/>
  <c r="F150" i="11"/>
  <c r="E150" i="11"/>
  <c r="H149" i="11"/>
  <c r="G149" i="11"/>
  <c r="F149" i="11"/>
  <c r="E149" i="11"/>
  <c r="H148" i="11"/>
  <c r="G148" i="11"/>
  <c r="F148" i="11"/>
  <c r="E148" i="11"/>
  <c r="H147" i="11"/>
  <c r="G147" i="11"/>
  <c r="F147" i="11"/>
  <c r="E147" i="11"/>
  <c r="H146" i="11"/>
  <c r="G146" i="11"/>
  <c r="F146" i="11"/>
  <c r="E146" i="11"/>
  <c r="H145" i="11"/>
  <c r="G145" i="11"/>
  <c r="F145" i="11"/>
  <c r="E145" i="11"/>
  <c r="H144" i="11"/>
  <c r="G144" i="11"/>
  <c r="F144" i="11"/>
  <c r="E144" i="11"/>
  <c r="H143" i="11"/>
  <c r="G143" i="11"/>
  <c r="F143" i="11"/>
  <c r="E143" i="11"/>
  <c r="H142" i="11"/>
  <c r="G142" i="11"/>
  <c r="F142" i="11"/>
  <c r="E142" i="11"/>
  <c r="H141" i="11"/>
  <c r="G141" i="11"/>
  <c r="F141" i="11"/>
  <c r="E141" i="11"/>
  <c r="H140" i="11"/>
  <c r="G140" i="11"/>
  <c r="F140" i="11"/>
  <c r="E140" i="11"/>
  <c r="H139" i="11"/>
  <c r="G139" i="11"/>
  <c r="F139" i="11"/>
  <c r="E139" i="11"/>
  <c r="H138" i="11"/>
  <c r="G138" i="11"/>
  <c r="F138" i="11"/>
  <c r="E138" i="11"/>
  <c r="H137" i="11"/>
  <c r="G137" i="11"/>
  <c r="F137" i="11"/>
  <c r="E137" i="11"/>
  <c r="G136" i="11"/>
  <c r="F136" i="11"/>
  <c r="E136" i="11"/>
  <c r="D136" i="11"/>
  <c r="C136" i="11"/>
  <c r="B136" i="11"/>
  <c r="H136" i="11" s="1"/>
  <c r="G134" i="11"/>
  <c r="E134" i="11"/>
  <c r="G132" i="11"/>
  <c r="E132" i="11"/>
  <c r="G131" i="11"/>
  <c r="G127" i="11" s="1"/>
  <c r="E131" i="11"/>
  <c r="E127" i="11" s="1"/>
  <c r="D131" i="11"/>
  <c r="C131" i="11"/>
  <c r="C127" i="11" s="1"/>
  <c r="B131" i="11"/>
  <c r="H130" i="11"/>
  <c r="G130" i="11"/>
  <c r="F130" i="11"/>
  <c r="E130" i="11"/>
  <c r="H129" i="11"/>
  <c r="G129" i="11"/>
  <c r="F129" i="11"/>
  <c r="E129" i="11"/>
  <c r="H128" i="11"/>
  <c r="G128" i="11"/>
  <c r="F128" i="11"/>
  <c r="E128" i="11"/>
  <c r="D127" i="11"/>
  <c r="B127" i="11"/>
  <c r="H127" i="11" s="1"/>
  <c r="G126" i="11"/>
  <c r="E126" i="11"/>
  <c r="G125" i="11"/>
  <c r="E125" i="11"/>
  <c r="D124" i="11"/>
  <c r="C124" i="11"/>
  <c r="C119" i="11" s="1"/>
  <c r="B124" i="11"/>
  <c r="H123" i="11"/>
  <c r="G123" i="11"/>
  <c r="F123" i="11"/>
  <c r="E123" i="11"/>
  <c r="H122" i="11"/>
  <c r="G122" i="11"/>
  <c r="F122" i="11"/>
  <c r="E122" i="11"/>
  <c r="H121" i="11"/>
  <c r="G121" i="11"/>
  <c r="F121" i="11"/>
  <c r="E121" i="11"/>
  <c r="H120" i="11"/>
  <c r="G120" i="11"/>
  <c r="F120" i="11"/>
  <c r="E120" i="11"/>
  <c r="D119" i="11"/>
  <c r="D118" i="11" s="1"/>
  <c r="B119" i="11"/>
  <c r="C118" i="11"/>
  <c r="H116" i="11"/>
  <c r="G116" i="11"/>
  <c r="F116" i="11"/>
  <c r="E116" i="11"/>
  <c r="H115" i="11"/>
  <c r="G115" i="11"/>
  <c r="F115" i="11"/>
  <c r="E115" i="11"/>
  <c r="H114" i="11"/>
  <c r="G114" i="11"/>
  <c r="F114" i="11"/>
  <c r="E114" i="11"/>
  <c r="H113" i="11"/>
  <c r="G113" i="11"/>
  <c r="F113" i="11"/>
  <c r="E113" i="11"/>
  <c r="H112" i="11"/>
  <c r="G112" i="11"/>
  <c r="F112" i="11"/>
  <c r="E112" i="11"/>
  <c r="H111" i="11"/>
  <c r="G111" i="11"/>
  <c r="F111" i="11"/>
  <c r="E111" i="11"/>
  <c r="H110" i="11"/>
  <c r="G110" i="11"/>
  <c r="F110" i="11"/>
  <c r="E110" i="11"/>
  <c r="H109" i="11"/>
  <c r="G109" i="11"/>
  <c r="F109" i="11"/>
  <c r="E109" i="11"/>
  <c r="H108" i="11"/>
  <c r="G108" i="11"/>
  <c r="F108" i="11"/>
  <c r="E108" i="11"/>
  <c r="G107" i="11"/>
  <c r="F107" i="11"/>
  <c r="E107" i="11"/>
  <c r="D107" i="11"/>
  <c r="C107" i="11"/>
  <c r="B107" i="11"/>
  <c r="H107" i="11" s="1"/>
  <c r="G105" i="11"/>
  <c r="E105" i="11"/>
  <c r="G104" i="11"/>
  <c r="E104" i="11"/>
  <c r="G103" i="11"/>
  <c r="E103" i="11"/>
  <c r="G102" i="11"/>
  <c r="E102" i="11"/>
  <c r="G101" i="11"/>
  <c r="E101" i="11"/>
  <c r="G100" i="11"/>
  <c r="E100" i="11"/>
  <c r="G99" i="11"/>
  <c r="E99" i="11"/>
  <c r="G98" i="11"/>
  <c r="E98" i="11"/>
  <c r="G97" i="11"/>
  <c r="E97" i="11"/>
  <c r="G96" i="11"/>
  <c r="E96" i="11"/>
  <c r="G95" i="11"/>
  <c r="E95" i="11"/>
  <c r="H95" i="11" s="1"/>
  <c r="D95" i="11"/>
  <c r="C95" i="11"/>
  <c r="B95" i="11"/>
  <c r="H93" i="11"/>
  <c r="G93" i="11"/>
  <c r="F93" i="11"/>
  <c r="E93" i="11"/>
  <c r="H92" i="11"/>
  <c r="G92" i="11"/>
  <c r="F92" i="11"/>
  <c r="E92" i="11"/>
  <c r="H91" i="11"/>
  <c r="G91" i="11"/>
  <c r="F91" i="11"/>
  <c r="E91" i="11"/>
  <c r="H90" i="11"/>
  <c r="G90" i="11"/>
  <c r="F90" i="11"/>
  <c r="E90" i="11"/>
  <c r="H89" i="11"/>
  <c r="G89" i="11"/>
  <c r="F89" i="11"/>
  <c r="E89" i="11"/>
  <c r="H88" i="11"/>
  <c r="G88" i="11"/>
  <c r="F88" i="11"/>
  <c r="E88" i="11"/>
  <c r="H87" i="11"/>
  <c r="G87" i="11"/>
  <c r="F87" i="11"/>
  <c r="E87" i="11"/>
  <c r="G86" i="11"/>
  <c r="F86" i="11"/>
  <c r="E86" i="11"/>
  <c r="D86" i="11"/>
  <c r="C86" i="11"/>
  <c r="B86" i="11"/>
  <c r="H86" i="11" s="1"/>
  <c r="G84" i="11"/>
  <c r="E84" i="11"/>
  <c r="G83" i="11"/>
  <c r="G80" i="11" s="1"/>
  <c r="E83" i="11"/>
  <c r="G82" i="11"/>
  <c r="F82" i="11"/>
  <c r="E82" i="11"/>
  <c r="H81" i="11"/>
  <c r="G81" i="11"/>
  <c r="F81" i="11"/>
  <c r="E81" i="11"/>
  <c r="D80" i="11"/>
  <c r="C80" i="11"/>
  <c r="B80" i="11"/>
  <c r="G78" i="11"/>
  <c r="E78" i="11"/>
  <c r="G77" i="11"/>
  <c r="E77" i="11"/>
  <c r="G76" i="11"/>
  <c r="E76" i="11"/>
  <c r="G75" i="11"/>
  <c r="E75" i="11"/>
  <c r="H75" i="11" s="1"/>
  <c r="D75" i="11"/>
  <c r="C75" i="11"/>
  <c r="B75" i="11"/>
  <c r="H73" i="11"/>
  <c r="G73" i="11"/>
  <c r="F73" i="11"/>
  <c r="E73" i="11"/>
  <c r="H72" i="11"/>
  <c r="G72" i="11"/>
  <c r="F72" i="11"/>
  <c r="E72" i="11"/>
  <c r="H71" i="11"/>
  <c r="G71" i="11"/>
  <c r="F71" i="11"/>
  <c r="E71" i="11"/>
  <c r="H70" i="11"/>
  <c r="G70" i="11"/>
  <c r="F70" i="11"/>
  <c r="E70" i="11"/>
  <c r="G69" i="11"/>
  <c r="F69" i="11"/>
  <c r="E69" i="11"/>
  <c r="D69" i="11"/>
  <c r="C69" i="11"/>
  <c r="B69" i="11"/>
  <c r="H69" i="11" s="1"/>
  <c r="G67" i="11"/>
  <c r="E67" i="11"/>
  <c r="G66" i="11"/>
  <c r="E66" i="11"/>
  <c r="G65" i="11"/>
  <c r="G57" i="11" s="1"/>
  <c r="E65" i="11"/>
  <c r="H64" i="11"/>
  <c r="G64" i="11"/>
  <c r="F64" i="11"/>
  <c r="E64" i="11"/>
  <c r="H63" i="11"/>
  <c r="G63" i="11"/>
  <c r="F63" i="11"/>
  <c r="E63" i="11"/>
  <c r="H62" i="11"/>
  <c r="G62" i="11"/>
  <c r="F62" i="11"/>
  <c r="E62" i="11"/>
  <c r="H61" i="11"/>
  <c r="G61" i="11"/>
  <c r="F61" i="11"/>
  <c r="E61" i="11"/>
  <c r="H60" i="11"/>
  <c r="G60" i="11"/>
  <c r="F60" i="11"/>
  <c r="E60" i="11"/>
  <c r="H59" i="11"/>
  <c r="G59" i="11"/>
  <c r="F59" i="11"/>
  <c r="E59" i="11"/>
  <c r="H58" i="11"/>
  <c r="G58" i="11"/>
  <c r="F58" i="11"/>
  <c r="E58" i="11"/>
  <c r="E57" i="11"/>
  <c r="D57" i="11"/>
  <c r="C57" i="11"/>
  <c r="B57" i="11"/>
  <c r="H57" i="11" s="1"/>
  <c r="G55" i="11"/>
  <c r="E55" i="11"/>
  <c r="H55" i="11" s="1"/>
  <c r="G54" i="11"/>
  <c r="E54" i="11"/>
  <c r="H54" i="11" s="1"/>
  <c r="G53" i="11"/>
  <c r="E53" i="11"/>
  <c r="H53" i="11" s="1"/>
  <c r="G52" i="11"/>
  <c r="E52" i="11"/>
  <c r="H52" i="11" s="1"/>
  <c r="G51" i="11"/>
  <c r="E51" i="11"/>
  <c r="H51" i="11" s="1"/>
  <c r="G50" i="11"/>
  <c r="E50" i="11"/>
  <c r="H50" i="11" s="1"/>
  <c r="G49" i="11"/>
  <c r="E49" i="11"/>
  <c r="H49" i="11" s="1"/>
  <c r="D49" i="11"/>
  <c r="C49" i="11"/>
  <c r="B49" i="11"/>
  <c r="H47" i="11"/>
  <c r="G47" i="11"/>
  <c r="F47" i="11"/>
  <c r="E47" i="11"/>
  <c r="H45" i="11"/>
  <c r="G45" i="11"/>
  <c r="F45" i="11"/>
  <c r="E45" i="11"/>
  <c r="H43" i="11"/>
  <c r="G43" i="11"/>
  <c r="F43" i="11"/>
  <c r="E43" i="11"/>
  <c r="H42" i="11"/>
  <c r="G42" i="11"/>
  <c r="F42" i="11"/>
  <c r="E42" i="11"/>
  <c r="H41" i="11"/>
  <c r="G41" i="11"/>
  <c r="F41" i="11"/>
  <c r="E41" i="11"/>
  <c r="H40" i="11"/>
  <c r="G40" i="11"/>
  <c r="F40" i="11"/>
  <c r="F37" i="11" s="1"/>
  <c r="E40" i="11"/>
  <c r="H39" i="11"/>
  <c r="G39" i="11"/>
  <c r="F39" i="11"/>
  <c r="E39" i="11"/>
  <c r="H38" i="11"/>
  <c r="G38" i="11"/>
  <c r="F38" i="11"/>
  <c r="E38" i="11"/>
  <c r="G37" i="11"/>
  <c r="E37" i="11"/>
  <c r="D37" i="11"/>
  <c r="C37" i="11"/>
  <c r="B37" i="11"/>
  <c r="H37" i="11" s="1"/>
  <c r="G35" i="11"/>
  <c r="E35" i="11"/>
  <c r="H35" i="11" s="1"/>
  <c r="G34" i="11"/>
  <c r="E34" i="11"/>
  <c r="H34" i="11" s="1"/>
  <c r="G33" i="11"/>
  <c r="E33" i="11"/>
  <c r="H33" i="11" s="1"/>
  <c r="D33" i="11"/>
  <c r="C33" i="11"/>
  <c r="B33" i="11"/>
  <c r="H31" i="11"/>
  <c r="G31" i="11"/>
  <c r="F31" i="11"/>
  <c r="E31" i="11"/>
  <c r="H30" i="11"/>
  <c r="G30" i="11"/>
  <c r="F30" i="11"/>
  <c r="E30" i="11"/>
  <c r="H29" i="11"/>
  <c r="G29" i="11"/>
  <c r="F29" i="11"/>
  <c r="E29" i="11"/>
  <c r="H28" i="11"/>
  <c r="G28" i="11"/>
  <c r="F28" i="11"/>
  <c r="E28" i="11"/>
  <c r="H27" i="11"/>
  <c r="G27" i="11"/>
  <c r="F27" i="11"/>
  <c r="E27" i="11"/>
  <c r="H26" i="11"/>
  <c r="G26" i="11"/>
  <c r="F26" i="11"/>
  <c r="E26" i="11"/>
  <c r="H25" i="11"/>
  <c r="G25" i="11"/>
  <c r="F25" i="11"/>
  <c r="E25" i="11"/>
  <c r="H24" i="11"/>
  <c r="G24" i="11"/>
  <c r="F24" i="11"/>
  <c r="E24" i="11"/>
  <c r="G23" i="11"/>
  <c r="F23" i="11"/>
  <c r="E23" i="11"/>
  <c r="D23" i="11"/>
  <c r="D266" i="11" s="1"/>
  <c r="C23" i="11"/>
  <c r="B23" i="11"/>
  <c r="H23" i="11" s="1"/>
  <c r="G21" i="11"/>
  <c r="E21" i="11"/>
  <c r="H21" i="11" s="1"/>
  <c r="G19" i="11"/>
  <c r="E19" i="11"/>
  <c r="H19" i="11" s="1"/>
  <c r="G17" i="11"/>
  <c r="E17" i="11"/>
  <c r="H17" i="11" s="1"/>
  <c r="G15" i="11"/>
  <c r="E15" i="11"/>
  <c r="H15" i="11" s="1"/>
  <c r="G14" i="11"/>
  <c r="E14" i="11"/>
  <c r="H14" i="11" s="1"/>
  <c r="G13" i="11"/>
  <c r="E13" i="11"/>
  <c r="H13" i="11" s="1"/>
  <c r="G12" i="11"/>
  <c r="E12" i="11"/>
  <c r="H12" i="11" s="1"/>
  <c r="G11" i="11"/>
  <c r="E11" i="11"/>
  <c r="H11" i="11" s="1"/>
  <c r="G10" i="11"/>
  <c r="E10" i="11"/>
  <c r="D10" i="11"/>
  <c r="C10" i="11"/>
  <c r="C266" i="11" s="1"/>
  <c r="C304" i="11" s="1"/>
  <c r="C319" i="11" s="1"/>
  <c r="B10" i="11"/>
  <c r="E124" i="11" l="1"/>
  <c r="H125" i="11"/>
  <c r="F125" i="11"/>
  <c r="H126" i="11"/>
  <c r="F126" i="11"/>
  <c r="H10" i="11"/>
  <c r="F11" i="11"/>
  <c r="F12" i="11"/>
  <c r="F13" i="11"/>
  <c r="F14" i="11"/>
  <c r="F15" i="11"/>
  <c r="F17" i="11"/>
  <c r="F19" i="11"/>
  <c r="F21" i="11"/>
  <c r="F34" i="11"/>
  <c r="F35" i="11"/>
  <c r="F50" i="11"/>
  <c r="F51" i="11"/>
  <c r="F52" i="11"/>
  <c r="F53" i="11"/>
  <c r="F54" i="11"/>
  <c r="F55" i="11"/>
  <c r="H65" i="11"/>
  <c r="F65" i="11"/>
  <c r="H66" i="11"/>
  <c r="F66" i="11"/>
  <c r="H67" i="11"/>
  <c r="F67" i="11"/>
  <c r="H76" i="11"/>
  <c r="F76" i="11"/>
  <c r="H77" i="11"/>
  <c r="F77" i="11"/>
  <c r="H78" i="11"/>
  <c r="F78" i="11"/>
  <c r="H83" i="11"/>
  <c r="F83" i="11"/>
  <c r="F80" i="11" s="1"/>
  <c r="E80" i="11"/>
  <c r="H80" i="11" s="1"/>
  <c r="H84" i="11"/>
  <c r="F84" i="11"/>
  <c r="H96" i="11"/>
  <c r="F96" i="11"/>
  <c r="H97" i="11"/>
  <c r="F97" i="11"/>
  <c r="H98" i="11"/>
  <c r="F98" i="11"/>
  <c r="H99" i="11"/>
  <c r="F99" i="11"/>
  <c r="H100" i="11"/>
  <c r="F100" i="11"/>
  <c r="H101" i="11"/>
  <c r="F101" i="11"/>
  <c r="H102" i="11"/>
  <c r="F102" i="11"/>
  <c r="H103" i="11"/>
  <c r="F103" i="11"/>
  <c r="H104" i="11"/>
  <c r="F104" i="11"/>
  <c r="H105" i="11"/>
  <c r="F105" i="11"/>
  <c r="B118" i="11"/>
  <c r="B266" i="11" s="1"/>
  <c r="B304" i="11" s="1"/>
  <c r="B319" i="11" s="1"/>
  <c r="G124" i="11"/>
  <c r="G119" i="11" s="1"/>
  <c r="G118" i="11" s="1"/>
  <c r="G266" i="11" s="1"/>
  <c r="G304" i="11" s="1"/>
  <c r="G319" i="11" s="1"/>
  <c r="H132" i="11"/>
  <c r="H131" i="11" s="1"/>
  <c r="F132" i="11"/>
  <c r="F131" i="11" s="1"/>
  <c r="F127" i="11" s="1"/>
  <c r="H134" i="11"/>
  <c r="F134" i="11"/>
  <c r="H158" i="11"/>
  <c r="F158" i="11"/>
  <c r="H159" i="11"/>
  <c r="F159" i="11"/>
  <c r="H160" i="11"/>
  <c r="F160" i="11"/>
  <c r="H161" i="11"/>
  <c r="F161" i="11"/>
  <c r="H162" i="11"/>
  <c r="F162" i="11"/>
  <c r="H170" i="11"/>
  <c r="F170" i="11"/>
  <c r="H171" i="11"/>
  <c r="F171" i="11"/>
  <c r="H172" i="11"/>
  <c r="F172" i="11"/>
  <c r="H173" i="11"/>
  <c r="F173" i="11"/>
  <c r="H174" i="11"/>
  <c r="F174" i="11"/>
  <c r="H186" i="11"/>
  <c r="F186" i="11"/>
  <c r="H187" i="11"/>
  <c r="F187" i="11"/>
  <c r="H188" i="11"/>
  <c r="F188" i="11"/>
  <c r="H189" i="11"/>
  <c r="F189" i="11"/>
  <c r="H190" i="11"/>
  <c r="F190" i="11"/>
  <c r="H191" i="11"/>
  <c r="F191" i="11"/>
  <c r="H203" i="11"/>
  <c r="F203" i="11"/>
  <c r="H204" i="11"/>
  <c r="F204" i="11"/>
  <c r="H205" i="11"/>
  <c r="F205" i="11"/>
  <c r="H206" i="11"/>
  <c r="F206" i="11"/>
  <c r="H207" i="11"/>
  <c r="F207" i="11"/>
  <c r="H208" i="11"/>
  <c r="F208" i="11"/>
  <c r="H209" i="11"/>
  <c r="F209" i="11"/>
  <c r="H210" i="11"/>
  <c r="F210" i="11"/>
  <c r="H211" i="11"/>
  <c r="F211" i="11"/>
  <c r="H212" i="11"/>
  <c r="F212" i="11"/>
  <c r="H213" i="11"/>
  <c r="F213" i="11"/>
  <c r="H214" i="11"/>
  <c r="F214" i="11"/>
  <c r="H215" i="11"/>
  <c r="F215" i="11"/>
  <c r="H216" i="11"/>
  <c r="F216" i="11"/>
  <c r="H217" i="11"/>
  <c r="F217" i="11"/>
  <c r="H218" i="11"/>
  <c r="F218" i="11"/>
  <c r="H219" i="11"/>
  <c r="F219" i="11"/>
  <c r="H220" i="11"/>
  <c r="H248" i="11"/>
  <c r="F248" i="11"/>
  <c r="H249" i="11"/>
  <c r="F249" i="11"/>
  <c r="H250" i="11"/>
  <c r="F250" i="11"/>
  <c r="H251" i="11"/>
  <c r="F251" i="11"/>
  <c r="H252" i="11"/>
  <c r="F252" i="11"/>
  <c r="H272" i="11"/>
  <c r="F272" i="11"/>
  <c r="H273" i="11"/>
  <c r="F273" i="11"/>
  <c r="H274" i="11"/>
  <c r="F274" i="11"/>
  <c r="H275" i="11"/>
  <c r="F275" i="11"/>
  <c r="H276" i="11"/>
  <c r="F276" i="11"/>
  <c r="H277" i="11"/>
  <c r="F277" i="11"/>
  <c r="H279" i="11"/>
  <c r="F279" i="11"/>
  <c r="H281" i="11"/>
  <c r="F281" i="11"/>
  <c r="H283" i="11"/>
  <c r="F283" i="11"/>
  <c r="H285" i="11"/>
  <c r="F285" i="11"/>
  <c r="H287" i="11"/>
  <c r="F287" i="11"/>
  <c r="H289" i="11"/>
  <c r="F289" i="11"/>
  <c r="H291" i="11"/>
  <c r="F291" i="11"/>
  <c r="H293" i="11"/>
  <c r="F293" i="11"/>
  <c r="H295" i="11"/>
  <c r="F295" i="11"/>
  <c r="H299" i="11"/>
  <c r="F299" i="11"/>
  <c r="M6" i="12"/>
  <c r="M7" i="12" s="1"/>
  <c r="F7" i="12" s="1"/>
  <c r="L7" i="12"/>
  <c r="E7" i="12" s="1"/>
  <c r="H258" i="11"/>
  <c r="F258" i="11"/>
  <c r="H260" i="11"/>
  <c r="F260" i="11"/>
  <c r="H262" i="11"/>
  <c r="F262" i="11"/>
  <c r="H264" i="11"/>
  <c r="F264" i="11"/>
  <c r="E302" i="11"/>
  <c r="D304" i="11"/>
  <c r="D319" i="11" s="1"/>
  <c r="E317" i="11"/>
  <c r="H308" i="11"/>
  <c r="F308" i="11"/>
  <c r="H309" i="11"/>
  <c r="F309" i="11"/>
  <c r="H310" i="11"/>
  <c r="F310" i="11"/>
  <c r="H311" i="11"/>
  <c r="F311" i="11"/>
  <c r="H312" i="11"/>
  <c r="F312" i="11"/>
  <c r="H313" i="11"/>
  <c r="F313" i="11"/>
  <c r="H314" i="11"/>
  <c r="F314" i="11"/>
  <c r="H315" i="11"/>
  <c r="F315" i="11"/>
  <c r="H316" i="11"/>
  <c r="F316" i="11"/>
  <c r="K7" i="12"/>
  <c r="D7" i="12" s="1"/>
  <c r="F202" i="11" l="1"/>
  <c r="F185" i="11"/>
  <c r="F169" i="11"/>
  <c r="F157" i="11"/>
  <c r="F75" i="11"/>
  <c r="F57" i="11"/>
  <c r="H124" i="11"/>
  <c r="E119" i="11"/>
  <c r="F317" i="11"/>
  <c r="H317" i="11"/>
  <c r="H302" i="11"/>
  <c r="F271" i="11"/>
  <c r="F302" i="11" s="1"/>
  <c r="F247" i="11"/>
  <c r="F124" i="11"/>
  <c r="F119" i="11" s="1"/>
  <c r="F118" i="11" s="1"/>
  <c r="F95" i="11"/>
  <c r="F49" i="11"/>
  <c r="F33" i="11"/>
  <c r="F10" i="11"/>
  <c r="F266" i="11" s="1"/>
  <c r="F304" i="11" l="1"/>
  <c r="E118" i="11"/>
  <c r="H119" i="11"/>
  <c r="F319" i="11"/>
  <c r="H118" i="11" l="1"/>
  <c r="E266" i="11"/>
  <c r="H266" i="11" l="1"/>
  <c r="E304" i="11"/>
  <c r="H304" i="11" l="1"/>
  <c r="E319" i="11"/>
  <c r="H319" i="11" s="1"/>
  <c r="O53" i="10" l="1"/>
  <c r="O52" i="10"/>
  <c r="O50"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F53" i="10" l="1"/>
  <c r="F52" i="10"/>
  <c r="F50" i="10"/>
  <c r="I48" i="10"/>
  <c r="H48" i="10"/>
  <c r="G48" i="10"/>
  <c r="E48" i="10"/>
  <c r="D48" i="10"/>
  <c r="D8" i="10" s="1"/>
  <c r="C48" i="10"/>
  <c r="F46" i="10"/>
  <c r="F45" i="10"/>
  <c r="F44" i="10"/>
  <c r="F43" i="10"/>
  <c r="F25" i="10"/>
  <c r="F24" i="10"/>
  <c r="F23" i="10"/>
  <c r="F22" i="10"/>
  <c r="F19" i="10"/>
  <c r="F18" i="10"/>
  <c r="F17" i="10"/>
  <c r="F16" i="10"/>
  <c r="F15" i="10"/>
  <c r="I10" i="10"/>
  <c r="H10" i="10"/>
  <c r="H8" i="10" s="1"/>
  <c r="G10" i="10"/>
  <c r="E10" i="10"/>
  <c r="E8" i="10" s="1"/>
  <c r="D10" i="10"/>
  <c r="C10" i="10"/>
  <c r="C8" i="10"/>
  <c r="G8" i="10" l="1"/>
  <c r="I8" i="10"/>
  <c r="O48" i="10"/>
  <c r="O8" i="10"/>
  <c r="O10" i="10"/>
  <c r="N10" i="10"/>
  <c r="J15" i="10"/>
  <c r="M15" i="10" s="1"/>
  <c r="J16" i="10"/>
  <c r="P16" i="10" s="1"/>
  <c r="J17" i="10"/>
  <c r="M17" i="10" s="1"/>
  <c r="J18" i="10"/>
  <c r="P18" i="10" s="1"/>
  <c r="J19" i="10"/>
  <c r="M19" i="10" s="1"/>
  <c r="J21" i="10"/>
  <c r="J22" i="10"/>
  <c r="M22" i="10" s="1"/>
  <c r="J23" i="10"/>
  <c r="J24" i="10"/>
  <c r="M24" i="10" s="1"/>
  <c r="L25" i="10"/>
  <c r="J25" i="10"/>
  <c r="P25" i="10" s="1"/>
  <c r="J43" i="10"/>
  <c r="M43" i="10" s="1"/>
  <c r="J44" i="10"/>
  <c r="M44" i="10" s="1"/>
  <c r="J45" i="10"/>
  <c r="M45" i="10" s="1"/>
  <c r="J46" i="10"/>
  <c r="M46" i="10" s="1"/>
  <c r="N48" i="10"/>
  <c r="J50" i="10"/>
  <c r="M50" i="10" s="1"/>
  <c r="J52" i="10"/>
  <c r="J53" i="10"/>
  <c r="M53" i="10" s="1"/>
  <c r="F12" i="10"/>
  <c r="J12" i="10"/>
  <c r="L12" i="10"/>
  <c r="F13" i="10"/>
  <c r="J13" i="10"/>
  <c r="L13" i="10"/>
  <c r="F14" i="10"/>
  <c r="J14" i="10"/>
  <c r="L14" i="10"/>
  <c r="N8" i="10"/>
  <c r="K12" i="10"/>
  <c r="N12" i="10"/>
  <c r="K13" i="10"/>
  <c r="N13" i="10"/>
  <c r="K14" i="10"/>
  <c r="N14" i="10"/>
  <c r="P15" i="10"/>
  <c r="P17" i="10"/>
  <c r="P19" i="10"/>
  <c r="P22" i="10"/>
  <c r="P23" i="10"/>
  <c r="P24" i="10"/>
  <c r="K15" i="10"/>
  <c r="N15" i="10"/>
  <c r="K16" i="10"/>
  <c r="N16" i="10"/>
  <c r="K17" i="10"/>
  <c r="N17" i="10"/>
  <c r="K18" i="10"/>
  <c r="N18" i="10"/>
  <c r="K19" i="10"/>
  <c r="N19" i="10"/>
  <c r="K20" i="10"/>
  <c r="N20" i="10"/>
  <c r="K21" i="10"/>
  <c r="N21" i="10"/>
  <c r="K22" i="10"/>
  <c r="N22" i="10"/>
  <c r="K23" i="10"/>
  <c r="N23" i="10"/>
  <c r="K24" i="10"/>
  <c r="N24" i="10"/>
  <c r="K25" i="10"/>
  <c r="N25" i="10"/>
  <c r="F26" i="10"/>
  <c r="J26" i="10"/>
  <c r="L26" i="10"/>
  <c r="F27" i="10"/>
  <c r="J27" i="10"/>
  <c r="L27" i="10"/>
  <c r="F28" i="10"/>
  <c r="J28" i="10"/>
  <c r="L28" i="10"/>
  <c r="F29" i="10"/>
  <c r="J29" i="10"/>
  <c r="L29" i="10"/>
  <c r="F30" i="10"/>
  <c r="J30" i="10"/>
  <c r="L30" i="10"/>
  <c r="F31" i="10"/>
  <c r="J31" i="10"/>
  <c r="L31" i="10"/>
  <c r="F32" i="10"/>
  <c r="J32" i="10"/>
  <c r="L32" i="10"/>
  <c r="F33" i="10"/>
  <c r="J33" i="10"/>
  <c r="L33" i="10"/>
  <c r="L15" i="10"/>
  <c r="L16" i="10"/>
  <c r="L17" i="10"/>
  <c r="L18" i="10"/>
  <c r="L19" i="10"/>
  <c r="F20" i="10"/>
  <c r="J20" i="10"/>
  <c r="L20" i="10"/>
  <c r="F21" i="10"/>
  <c r="L21" i="10"/>
  <c r="L22" i="10"/>
  <c r="L23" i="10"/>
  <c r="L24" i="10"/>
  <c r="K26" i="10"/>
  <c r="N26" i="10"/>
  <c r="K27" i="10"/>
  <c r="N27" i="10"/>
  <c r="K28" i="10"/>
  <c r="N28" i="10"/>
  <c r="K29" i="10"/>
  <c r="N29" i="10"/>
  <c r="K30" i="10"/>
  <c r="N30" i="10"/>
  <c r="K31" i="10"/>
  <c r="N31" i="10"/>
  <c r="K32" i="10"/>
  <c r="N32" i="10"/>
  <c r="K33" i="10"/>
  <c r="N33" i="10"/>
  <c r="F34" i="10"/>
  <c r="J34" i="10"/>
  <c r="L34" i="10"/>
  <c r="F35" i="10"/>
  <c r="J35" i="10"/>
  <c r="L35" i="10"/>
  <c r="F36" i="10"/>
  <c r="J36" i="10"/>
  <c r="L36" i="10"/>
  <c r="F37" i="10"/>
  <c r="J37" i="10"/>
  <c r="L37" i="10"/>
  <c r="F38" i="10"/>
  <c r="J38" i="10"/>
  <c r="L38" i="10"/>
  <c r="F39" i="10"/>
  <c r="J39" i="10"/>
  <c r="L39" i="10"/>
  <c r="F40" i="10"/>
  <c r="J40" i="10"/>
  <c r="L40" i="10"/>
  <c r="F41" i="10"/>
  <c r="J41" i="10"/>
  <c r="L41" i="10"/>
  <c r="L42" i="10"/>
  <c r="F42" i="10"/>
  <c r="F48" i="10"/>
  <c r="K34" i="10"/>
  <c r="N34" i="10"/>
  <c r="K35" i="10"/>
  <c r="N35" i="10"/>
  <c r="K36" i="10"/>
  <c r="N36" i="10"/>
  <c r="K37" i="10"/>
  <c r="N37" i="10"/>
  <c r="K38" i="10"/>
  <c r="N38" i="10"/>
  <c r="K39" i="10"/>
  <c r="N39" i="10"/>
  <c r="K40" i="10"/>
  <c r="N40" i="10"/>
  <c r="K41" i="10"/>
  <c r="N41" i="10"/>
  <c r="K42" i="10"/>
  <c r="J42" i="10"/>
  <c r="P43" i="10"/>
  <c r="P44" i="10"/>
  <c r="P45" i="10"/>
  <c r="P46" i="10"/>
  <c r="P53" i="10"/>
  <c r="N42" i="10"/>
  <c r="K43" i="10"/>
  <c r="N43" i="10"/>
  <c r="K44" i="10"/>
  <c r="N44" i="10"/>
  <c r="K45" i="10"/>
  <c r="N45" i="10"/>
  <c r="K46" i="10"/>
  <c r="N46" i="10"/>
  <c r="K50" i="10"/>
  <c r="N50" i="10"/>
  <c r="K52" i="10"/>
  <c r="N52" i="10"/>
  <c r="K53" i="10"/>
  <c r="N53" i="10"/>
  <c r="L43" i="10"/>
  <c r="L44" i="10"/>
  <c r="L45" i="10"/>
  <c r="L46" i="10"/>
  <c r="L50" i="10"/>
  <c r="L52" i="10"/>
  <c r="L53" i="10"/>
  <c r="P50" i="10" l="1"/>
  <c r="J48" i="10"/>
  <c r="P48" i="10"/>
  <c r="M42" i="10"/>
  <c r="M41" i="10"/>
  <c r="M40" i="10"/>
  <c r="M39" i="10"/>
  <c r="M38" i="10"/>
  <c r="M37" i="10"/>
  <c r="M36" i="10"/>
  <c r="M35" i="10"/>
  <c r="M34" i="10"/>
  <c r="M52" i="10"/>
  <c r="M23" i="10"/>
  <c r="M18" i="10"/>
  <c r="M16" i="10"/>
  <c r="P52" i="10"/>
  <c r="M21" i="10"/>
  <c r="M20" i="10"/>
  <c r="M33" i="10"/>
  <c r="M32" i="10"/>
  <c r="M31" i="10"/>
  <c r="M30" i="10"/>
  <c r="M29" i="10"/>
  <c r="M28" i="10"/>
  <c r="M27" i="10"/>
  <c r="M26" i="10"/>
  <c r="M14" i="10"/>
  <c r="M13" i="10"/>
  <c r="M12" i="10"/>
  <c r="M25" i="10"/>
  <c r="P42" i="10"/>
  <c r="P41" i="10"/>
  <c r="P40" i="10"/>
  <c r="P39" i="10"/>
  <c r="P38" i="10"/>
  <c r="P37" i="10"/>
  <c r="P36" i="10"/>
  <c r="P35" i="10"/>
  <c r="P34" i="10"/>
  <c r="K10" i="10"/>
  <c r="L10" i="10"/>
  <c r="F10" i="10"/>
  <c r="F8" i="10" s="1"/>
  <c r="L48" i="10"/>
  <c r="M48" i="10"/>
  <c r="K48" i="10"/>
  <c r="P20" i="10"/>
  <c r="P33" i="10"/>
  <c r="P32" i="10"/>
  <c r="P31" i="10"/>
  <c r="P30" i="10"/>
  <c r="P29" i="10"/>
  <c r="P28" i="10"/>
  <c r="P27" i="10"/>
  <c r="P26" i="10"/>
  <c r="P21" i="10"/>
  <c r="P14" i="10"/>
  <c r="P13" i="10"/>
  <c r="P12" i="10"/>
  <c r="J10" i="10"/>
  <c r="L8" i="10" l="1"/>
  <c r="M10" i="10"/>
  <c r="M8" i="10" s="1"/>
  <c r="P10" i="10"/>
  <c r="J8" i="10"/>
  <c r="K8" i="10"/>
  <c r="P8" i="10" l="1"/>
</calcChain>
</file>

<file path=xl/sharedStrings.xml><?xml version="1.0" encoding="utf-8"?>
<sst xmlns="http://schemas.openxmlformats.org/spreadsheetml/2006/main" count="376" uniqueCount="349">
  <si>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</si>
  <si>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</si>
  <si>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</si>
  <si>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</si>
  <si>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</si>
  <si>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Q1</t>
  </si>
  <si>
    <t>April</t>
  </si>
  <si>
    <t>May</t>
  </si>
  <si>
    <t>As of end        May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</si>
  <si>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</si>
  <si>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</si>
  <si>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</si>
  <si>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</si>
  <si>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</si>
  <si>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</si>
  <si>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</si>
  <si>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</si>
  <si>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</si>
  <si>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</si>
  <si>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</si>
  <si>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</si>
  <si>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</si>
  <si>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</si>
  <si>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</si>
  <si>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</si>
  <si>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</si>
  <si>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</si>
  <si>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</si>
  <si>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</si>
  <si>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</si>
  <si>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</si>
  <si>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</si>
  <si>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</si>
  <si>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</si>
  <si>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</si>
  <si>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</si>
  <si>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</si>
  <si>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</si>
  <si>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</si>
  <si>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</si>
  <si>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</si>
  <si>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</si>
  <si>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</si>
  <si>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</si>
  <si>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</si>
  <si>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</si>
  <si>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</si>
  <si>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</si>
  <si>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</si>
  <si>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</si>
  <si>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</si>
  <si>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</si>
  <si>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</si>
  <si>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</si>
  <si>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/6</t>
  </si>
  <si>
    <t>Percent of NCAs utilized over NCA releases</t>
  </si>
  <si>
    <t>/7</t>
  </si>
  <si>
    <t xml:space="preserve">DBM: inclusive of grants from AECID </t>
  </si>
  <si>
    <t>/8</t>
  </si>
  <si>
    <t>BSGC: Total budget support covered by NCA releases (i.e. subsidy and equity). Details to be coordinated with Bureau of Treasury</t>
  </si>
  <si>
    <t>ALGU: inclusive of IRA, special shares for LGUs, MMDA and other transfers to LGUs</t>
  </si>
  <si>
    <r>
      <t>Department of Budget and Management</t>
    </r>
    <r>
      <rPr>
        <vertAlign val="superscript"/>
        <sz val="10"/>
        <rFont val="Arial"/>
        <family val="2"/>
      </rPr>
      <t>/6</t>
    </r>
  </si>
  <si>
    <t>Department of Info and Communication Technology</t>
  </si>
  <si>
    <t xml:space="preserve">Dept. of Transportation </t>
  </si>
  <si>
    <t>AS OF MAY 31, 2018</t>
  </si>
  <si>
    <t>Source: Report of MDS-Government Servicing Banks as of May 2018</t>
  </si>
  <si>
    <t>As of end April</t>
  </si>
  <si>
    <t>UNUSED NCAs</t>
  </si>
  <si>
    <r>
      <t>UTILIZATION RATIO (%)</t>
    </r>
    <r>
      <rPr>
        <vertAlign val="superscript"/>
        <sz val="10"/>
        <rFont val="Arial"/>
        <family val="2"/>
      </rPr>
      <t>/5</t>
    </r>
  </si>
  <si>
    <r>
      <t xml:space="preserve">     Owned and Controlled Corporations </t>
    </r>
    <r>
      <rPr>
        <vertAlign val="superscript"/>
        <sz val="10"/>
        <rFont val="Arial"/>
        <family val="2"/>
      </rPr>
      <t>/7</t>
    </r>
  </si>
  <si>
    <r>
      <t xml:space="preserve">Allotment to Local Government Units </t>
    </r>
    <r>
      <rPr>
        <vertAlign val="superscript"/>
        <sz val="10"/>
        <rFont val="Arial"/>
        <family val="2"/>
      </rPr>
      <t>/8</t>
    </r>
  </si>
  <si>
    <t>STATUS OF NCA UTILIZATION (Net Trust and Working Fund), as of May 31, 2018</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</si>
  <si>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</si>
  <si>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</si>
  <si>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</si>
  <si>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</si>
  <si>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</si>
  <si>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</si>
  <si>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</si>
  <si>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</si>
  <si>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</si>
  <si>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</si>
  <si>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</si>
  <si>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</si>
  <si>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</si>
  <si>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</si>
  <si>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</si>
  <si>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</si>
  <si>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</si>
  <si>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</si>
  <si>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</si>
  <si>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</si>
  <si>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</si>
  <si>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</si>
  <si>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</si>
  <si>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</si>
  <si>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</si>
  <si>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</si>
  <si>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</si>
  <si>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</si>
  <si>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</si>
  <si>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</si>
  <si>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</si>
  <si>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</si>
  <si>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</si>
  <si>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</si>
  <si>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</si>
  <si>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</si>
  <si>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</si>
  <si>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</si>
  <si>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</si>
  <si>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</si>
  <si>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</si>
  <si>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</si>
  <si>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</si>
  <si>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</si>
  <si>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</si>
  <si>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</si>
  <si>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</si>
  <si>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</si>
  <si>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</si>
  <si>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</si>
  <si>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</si>
  <si>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</si>
  <si>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</si>
  <si>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</si>
  <si>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</si>
  <si>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</si>
  <si>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</si>
  <si>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</si>
  <si>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</si>
  <si>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</si>
  <si>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</si>
  <si>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</si>
  <si>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</si>
  <si>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</si>
  <si>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</si>
  <si>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</si>
  <si>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</si>
  <si>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</si>
  <si>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</si>
  <si>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</si>
  <si>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</si>
  <si>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</si>
  <si>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</si>
  <si>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</si>
  <si>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</si>
  <si>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</si>
  <si>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</si>
  <si>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</si>
  <si>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</si>
  <si>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</si>
  <si>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</si>
  <si>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</si>
  <si>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</si>
  <si>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</si>
  <si>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</si>
  <si>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</si>
  <si>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</si>
  <si>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</si>
  <si>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</si>
  <si>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</si>
  <si>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</si>
  <si>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</si>
  <si>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</si>
  <si>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</si>
  <si>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</si>
  <si>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</si>
  <si>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</si>
  <si>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</si>
  <si>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</si>
  <si>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</si>
  <si>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</si>
  <si>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</si>
  <si>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</si>
  <si>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</si>
  <si>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</si>
  <si>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</si>
  <si>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</si>
  <si>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</si>
  <si>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</si>
  <si>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</si>
  <si>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</si>
  <si>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</si>
  <si>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</si>
  <si>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</si>
  <si>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</si>
  <si>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</si>
  <si>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</si>
  <si>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</si>
  <si>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</si>
  <si>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</si>
  <si>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</si>
  <si>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</si>
  <si>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</si>
  <si>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</si>
  <si>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</si>
  <si>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</si>
  <si>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</si>
  <si>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</si>
  <si>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</si>
  <si>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</si>
  <si>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</si>
  <si>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</si>
  <si>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</si>
  <si>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</si>
  <si>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</si>
  <si>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</si>
  <si>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</si>
  <si>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</si>
  <si>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</si>
  <si>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</si>
  <si>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</si>
  <si>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</si>
  <si>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</si>
  <si>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</si>
  <si>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</si>
  <si>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</si>
  <si>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</si>
  <si>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</si>
  <si>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</si>
  <si>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</si>
  <si>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</si>
  <si>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</si>
  <si>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</si>
  <si>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</si>
  <si>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</si>
  <si>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</si>
  <si>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</si>
  <si>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</si>
  <si>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</si>
  <si>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</si>
  <si>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</si>
  <si>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</si>
  <si>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</si>
  <si>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</si>
  <si>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</si>
  <si>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</si>
  <si>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</si>
  <si>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</si>
  <si>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</si>
  <si>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</si>
  <si>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</si>
  <si>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</si>
  <si>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</si>
  <si>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</si>
  <si>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</si>
  <si>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</si>
  <si>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</si>
  <si>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</si>
  <si>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</si>
  <si>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</si>
  <si>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</si>
  <si>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</si>
  <si>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</si>
  <si>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</si>
  <si>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</si>
  <si>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</si>
  <si>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</si>
  <si>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</si>
  <si>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</si>
  <si>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</si>
  <si>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</si>
  <si>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</si>
  <si>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</si>
  <si>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</si>
  <si>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</si>
  <si>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</si>
  <si>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</si>
  <si>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</si>
  <si>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</si>
  <si>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</si>
  <si>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</si>
  <si>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</si>
  <si>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</si>
  <si>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</si>
  <si>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</si>
  <si>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</si>
  <si>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</si>
  <si>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</si>
  <si>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</si>
  <si>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</si>
  <si>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</si>
  <si>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</si>
  <si>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</si>
  <si>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</si>
  <si>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</si>
  <si>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</si>
  <si>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</si>
  <si>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</si>
  <si>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</si>
  <si>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</si>
  <si>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</si>
  <si>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</si>
  <si>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</si>
  <si>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</si>
  <si>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</si>
  <si>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LGUs</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</si>
  <si>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</si>
  <si>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</si>
  <si>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</si>
  <si>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</si>
  <si>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</si>
  <si>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</si>
  <si>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</si>
  <si>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</si>
  <si>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</si>
  <si>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</si>
  <si>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</si>
  <si>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</si>
  <si>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</si>
  <si>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</si>
  <si>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</si>
  <si>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</si>
  <si>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</si>
  <si>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</si>
  <si>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</si>
  <si>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</si>
  <si>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</si>
  <si>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</si>
  <si>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</si>
  <si>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</si>
  <si>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</si>
  <si>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</si>
  <si>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</si>
  <si>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</si>
  <si>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</si>
  <si>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</si>
  <si>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</si>
  <si>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</si>
  <si>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</si>
  <si>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</si>
  <si>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</si>
  <si>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</si>
  <si>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</si>
  <si>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</si>
  <si>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NCAs CREDITED VS NCA UTILIZATION, JANUARY-MAY 2018</t>
  </si>
  <si>
    <t>All Departments</t>
  </si>
  <si>
    <t>in millions</t>
  </si>
  <si>
    <t>CUMULATIVE</t>
  </si>
  <si>
    <t>JAN</t>
  </si>
  <si>
    <t>FEB</t>
  </si>
  <si>
    <t>MAR</t>
  </si>
  <si>
    <t>APR</t>
  </si>
  <si>
    <t>MAY</t>
  </si>
  <si>
    <t>AS OF MAY</t>
  </si>
  <si>
    <t>Monthly NCA Credited</t>
  </si>
  <si>
    <t>Monthly NCA Utilized</t>
  </si>
  <si>
    <t>NCA Utilized / NCAs Credited - Cumulative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</si>
</sst>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3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i/>
      <sz val="10"/>
      <name val="Arial"/>
      <family val="2"/>
    </font>
    <font>
      <b/>
      <sz val="10"/>
      <name val="Arial"/>
      <family val="2"/>
    </font>
    <font>
      <b/>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cellStyleXfs>
  <cellXfs count="128">
    <xf numFmtId="0" fontId="0" fillId="0" borderId="0" xfId="0"/>
    <xf numFmtId="0" fontId="14" fillId="0" borderId="0" xfId="0" applyNumberFormat="1" applyFont="1" applyAlignment="1"/>
    <xf numFmtId="0" fontId="14" fillId="0" borderId="0" xfId="0" applyFont="1"/>
    <xf numFmtId="0" fontId="14" fillId="0" borderId="0" xfId="0" applyNumberFormat="1" applyFont="1"/>
    <xf numFmtId="0" fontId="14" fillId="0" borderId="0" xfId="0" applyFont="1" applyAlignment="1">
      <alignment horizontal="center" wrapText="1"/>
    </xf>
    <xf numFmtId="0" fontId="14" fillId="0" borderId="0" xfId="0" applyNumberFormat="1" applyFont="1" applyAlignment="1">
      <alignment horizontal="center"/>
    </xf>
    <xf numFmtId="41" fontId="14" fillId="0" borderId="0" xfId="0" applyNumberFormat="1" applyFont="1"/>
    <xf numFmtId="43" fontId="14" fillId="0" borderId="0" xfId="0" applyNumberFormat="1" applyFont="1"/>
    <xf numFmtId="0" fontId="21" fillId="0" borderId="0" xfId="0" applyNumberFormat="1" applyFont="1"/>
    <xf numFmtId="41" fontId="21" fillId="0" borderId="0" xfId="0" applyNumberFormat="1" applyFont="1"/>
    <xf numFmtId="0" fontId="21" fillId="0" borderId="0" xfId="0" applyFont="1"/>
    <xf numFmtId="41" fontId="23" fillId="0" borderId="0" xfId="0" applyNumberFormat="1" applyFont="1"/>
    <xf numFmtId="0" fontId="14" fillId="0" borderId="0" xfId="43" applyNumberFormat="1" applyFont="1"/>
    <xf numFmtId="0" fontId="14" fillId="0" borderId="0" xfId="0" applyNumberFormat="1" applyFont="1" applyFill="1"/>
    <xf numFmtId="0" fontId="14" fillId="0" borderId="0" xfId="0" applyNumberFormat="1" applyFont="1" applyAlignment="1">
      <alignment wrapText="1"/>
    </xf>
    <xf numFmtId="164" fontId="14" fillId="0" borderId="0" xfId="0" applyNumberFormat="1" applyFont="1"/>
    <xf numFmtId="0" fontId="14" fillId="0" borderId="10" xfId="0" applyNumberFormat="1" applyFont="1" applyBorder="1"/>
    <xf numFmtId="41" fontId="14" fillId="0" borderId="10" xfId="0" applyNumberFormat="1" applyFont="1" applyBorder="1"/>
    <xf numFmtId="164" fontId="14" fillId="0" borderId="10" xfId="0" applyNumberFormat="1" applyFont="1" applyBorder="1"/>
    <xf numFmtId="0" fontId="14" fillId="0" borderId="0" xfId="0" applyNumberFormat="1" applyFont="1" applyBorder="1"/>
    <xf numFmtId="41" fontId="14" fillId="0" borderId="0" xfId="0" applyNumberFormat="1" applyFont="1" applyBorder="1"/>
    <xf numFmtId="164" fontId="14" fillId="0" borderId="0" xfId="0" applyNumberFormat="1" applyFont="1" applyBorder="1"/>
    <xf numFmtId="0" fontId="14" fillId="0" borderId="0" xfId="0" applyNumberFormat="1" applyFont="1" applyBorder="1" applyAlignment="1"/>
    <xf numFmtId="0" fontId="14" fillId="0" borderId="0" xfId="0" applyNumberFormat="1" applyFont="1" applyBorder="1" applyAlignment="1">
      <alignment wrapText="1"/>
    </xf>
    <xf numFmtId="0" fontId="14" fillId="0" borderId="0" xfId="0" applyFont="1" applyBorder="1"/>
    <xf numFmtId="0" fontId="14" fillId="0" borderId="11" xfId="0" applyFont="1" applyBorder="1" applyAlignment="1">
      <alignment horizontal="center" wrapText="1"/>
    </xf>
    <xf numFmtId="165" fontId="22" fillId="0" borderId="0" xfId="0" applyNumberFormat="1" applyFont="1"/>
    <xf numFmtId="165" fontId="20" fillId="0" borderId="0" xfId="0" applyNumberFormat="1" applyFont="1"/>
    <xf numFmtId="0" fontId="14" fillId="0" borderId="11" xfId="0" applyNumberFormat="1" applyFont="1" applyBorder="1" applyAlignment="1">
      <alignment horizontal="center" wrapText="1"/>
    </xf>
    <xf numFmtId="0" fontId="14" fillId="0" borderId="11" xfId="0" applyFont="1" applyBorder="1" applyAlignment="1">
      <alignment horizontal="center" wrapText="1"/>
    </xf>
    <xf numFmtId="0" fontId="24" fillId="24" borderId="0" xfId="0" applyFont="1" applyFill="1" applyAlignment="1"/>
    <xf numFmtId="0" fontId="25" fillId="24" borderId="0" xfId="0" applyFont="1" applyFill="1"/>
    <xf numFmtId="165" fontId="25" fillId="24" borderId="0" xfId="43" applyNumberFormat="1" applyFont="1" applyFill="1" applyBorder="1"/>
    <xf numFmtId="0" fontId="25" fillId="0" borderId="0" xfId="0" applyFont="1" applyFill="1"/>
    <xf numFmtId="0" fontId="26" fillId="24" borderId="0" xfId="0" applyFont="1" applyFill="1" applyBorder="1" applyAlignment="1">
      <alignment horizontal="left"/>
    </xf>
    <xf numFmtId="41" fontId="25" fillId="24" borderId="0" xfId="0" applyNumberFormat="1" applyFont="1" applyFill="1" applyBorder="1" applyAlignment="1">
      <alignment horizontal="left"/>
    </xf>
    <xf numFmtId="0" fontId="25" fillId="0" borderId="0" xfId="0" applyFont="1" applyFill="1" applyBorder="1"/>
    <xf numFmtId="0" fontId="27" fillId="24" borderId="0" xfId="0" applyFont="1" applyFill="1" applyBorder="1" applyAlignment="1">
      <alignment horizontal="left"/>
    </xf>
    <xf numFmtId="41" fontId="25" fillId="24" borderId="0" xfId="0" applyNumberFormat="1" applyFont="1" applyFill="1"/>
    <xf numFmtId="0" fontId="27" fillId="24" borderId="0" xfId="0" applyFont="1" applyFill="1" applyBorder="1"/>
    <xf numFmtId="41" fontId="25" fillId="24" borderId="0" xfId="0" applyNumberFormat="1" applyFont="1" applyFill="1" applyBorder="1"/>
    <xf numFmtId="0" fontId="27" fillId="25" borderId="12" xfId="0" applyFont="1" applyFill="1" applyBorder="1" applyAlignment="1">
      <alignment horizontal="center" vertical="center"/>
    </xf>
    <xf numFmtId="165" fontId="27" fillId="25" borderId="12" xfId="43" applyNumberFormat="1" applyFont="1" applyFill="1" applyBorder="1" applyAlignment="1"/>
    <xf numFmtId="165" fontId="27" fillId="25" borderId="13" xfId="43" applyNumberFormat="1" applyFont="1" applyFill="1" applyBorder="1" applyAlignment="1"/>
    <xf numFmtId="165" fontId="27" fillId="25" borderId="14" xfId="43" applyNumberFormat="1" applyFont="1" applyFill="1" applyBorder="1" applyAlignment="1"/>
    <xf numFmtId="0" fontId="27" fillId="25" borderId="15" xfId="0" applyFont="1" applyFill="1" applyBorder="1" applyAlignment="1">
      <alignment horizontal="center" vertical="center"/>
    </xf>
    <xf numFmtId="0" fontId="28" fillId="25" borderId="15" xfId="0" applyFont="1" applyFill="1" applyBorder="1" applyAlignment="1">
      <alignment horizontal="center" vertical="center" wrapText="1"/>
    </xf>
    <xf numFmtId="165" fontId="27" fillId="25" borderId="16" xfId="43" applyNumberFormat="1" applyFont="1" applyFill="1" applyBorder="1" applyAlignment="1">
      <alignment horizontal="center"/>
    </xf>
    <xf numFmtId="165" fontId="27" fillId="25" borderId="10" xfId="43" applyNumberFormat="1" applyFont="1" applyFill="1" applyBorder="1" applyAlignment="1">
      <alignment horizontal="center"/>
    </xf>
    <xf numFmtId="165" fontId="27" fillId="25" borderId="17" xfId="43" applyNumberFormat="1" applyFont="1" applyFill="1" applyBorder="1" applyAlignment="1">
      <alignment horizontal="center"/>
    </xf>
    <xf numFmtId="0" fontId="27" fillId="25" borderId="15" xfId="0" applyFont="1" applyFill="1" applyBorder="1" applyAlignment="1">
      <alignment horizontal="center" vertical="center" wrapText="1"/>
    </xf>
    <xf numFmtId="0" fontId="27" fillId="25" borderId="18" xfId="0" applyFont="1" applyFill="1" applyBorder="1" applyAlignment="1">
      <alignment horizontal="center" vertical="center" wrapText="1"/>
    </xf>
    <xf numFmtId="165" fontId="31" fillId="25" borderId="15" xfId="43" applyNumberFormat="1" applyFont="1" applyFill="1" applyBorder="1" applyAlignment="1">
      <alignment horizontal="center" vertical="center" wrapText="1"/>
    </xf>
    <xf numFmtId="0" fontId="27" fillId="25" borderId="19" xfId="0" applyFont="1" applyFill="1" applyBorder="1" applyAlignment="1">
      <alignment horizontal="center" vertical="center"/>
    </xf>
    <xf numFmtId="0" fontId="0" fillId="0" borderId="20" xfId="0" applyBorder="1"/>
    <xf numFmtId="0" fontId="27" fillId="25" borderId="11" xfId="0" applyFont="1" applyFill="1" applyBorder="1" applyAlignment="1">
      <alignment horizontal="center" vertical="center" wrapText="1"/>
    </xf>
    <xf numFmtId="0" fontId="27" fillId="25" borderId="20" xfId="0" applyFont="1" applyFill="1" applyBorder="1" applyAlignment="1">
      <alignment horizontal="center" vertical="center" wrapText="1"/>
    </xf>
    <xf numFmtId="0" fontId="27" fillId="25" borderId="17" xfId="0" applyFont="1" applyFill="1" applyBorder="1" applyAlignment="1">
      <alignment horizontal="center" vertical="center" wrapText="1"/>
    </xf>
    <xf numFmtId="165" fontId="31" fillId="25" borderId="20" xfId="43" applyNumberFormat="1" applyFont="1" applyFill="1" applyBorder="1" applyAlignment="1">
      <alignment horizontal="center" vertical="center" wrapText="1"/>
    </xf>
    <xf numFmtId="0" fontId="27" fillId="0" borderId="0" xfId="0" applyFont="1" applyAlignment="1">
      <alignment horizontal="center"/>
    </xf>
    <xf numFmtId="165" fontId="25" fillId="0" borderId="0" xfId="43" applyNumberFormat="1" applyFont="1" applyBorder="1"/>
    <xf numFmtId="0" fontId="25" fillId="0" borderId="0" xfId="0" applyFont="1"/>
    <xf numFmtId="0" fontId="27" fillId="0" borderId="0" xfId="0" applyFont="1" applyAlignment="1">
      <alignment horizontal="left"/>
    </xf>
    <xf numFmtId="0" fontId="33" fillId="0" borderId="0" xfId="0" applyFont="1" applyAlignment="1">
      <alignment horizontal="left" indent="1"/>
    </xf>
    <xf numFmtId="165" fontId="34" fillId="0" borderId="10" xfId="43" applyNumberFormat="1" applyFont="1" applyBorder="1" applyAlignment="1">
      <alignment horizontal="right"/>
    </xf>
    <xf numFmtId="165" fontId="35" fillId="0" borderId="0" xfId="43" applyNumberFormat="1" applyFont="1" applyBorder="1" applyAlignment="1"/>
    <xf numFmtId="165" fontId="25" fillId="0" borderId="0" xfId="0" applyNumberFormat="1" applyFont="1"/>
    <xf numFmtId="0" fontId="25" fillId="0" borderId="0" xfId="0" applyFont="1" applyAlignment="1">
      <alignment horizontal="left" indent="1"/>
    </xf>
    <xf numFmtId="165" fontId="34" fillId="0" borderId="0" xfId="43" applyNumberFormat="1" applyFont="1" applyFill="1"/>
    <xf numFmtId="165" fontId="34" fillId="0" borderId="0" xfId="43" applyNumberFormat="1" applyFont="1"/>
    <xf numFmtId="165" fontId="35" fillId="0" borderId="0" xfId="43" applyNumberFormat="1" applyFont="1" applyAlignment="1"/>
    <xf numFmtId="0" fontId="25" fillId="0" borderId="0" xfId="0" applyFont="1" applyAlignment="1" applyProtection="1">
      <alignment horizontal="left" indent="1"/>
      <protection locked="0"/>
    </xf>
    <xf numFmtId="165" fontId="34" fillId="0" borderId="0" xfId="43" applyNumberFormat="1" applyFont="1" applyBorder="1"/>
    <xf numFmtId="165" fontId="34" fillId="0" borderId="0" xfId="43" applyNumberFormat="1" applyFont="1" applyFill="1" applyBorder="1"/>
    <xf numFmtId="165" fontId="34" fillId="0" borderId="10" xfId="43" applyNumberFormat="1" applyFont="1" applyBorder="1"/>
    <xf numFmtId="0" fontId="25" fillId="0" borderId="0" xfId="0" quotePrefix="1" applyFont="1" applyAlignment="1">
      <alignment horizontal="left" indent="1"/>
    </xf>
    <xf numFmtId="0" fontId="36" fillId="0" borderId="0" xfId="0" applyFont="1" applyAlignment="1">
      <alignment horizontal="left" indent="1"/>
    </xf>
    <xf numFmtId="37" fontId="34" fillId="0" borderId="10" xfId="43" applyNumberFormat="1" applyFont="1" applyBorder="1" applyAlignment="1">
      <alignment horizontal="right"/>
    </xf>
    <xf numFmtId="0" fontId="14" fillId="0" borderId="0" xfId="45" applyFont="1" applyFill="1" applyAlignment="1">
      <alignment horizontal="left" indent="2"/>
    </xf>
    <xf numFmtId="0" fontId="33" fillId="0" borderId="0" xfId="0" applyFont="1" applyAlignment="1">
      <alignment horizontal="left"/>
    </xf>
    <xf numFmtId="0" fontId="25" fillId="0" borderId="0" xfId="0" applyFont="1" applyAlignment="1">
      <alignment horizontal="left" wrapText="1" indent="2"/>
    </xf>
    <xf numFmtId="37" fontId="34" fillId="0" borderId="21" xfId="43" applyNumberFormat="1" applyFont="1" applyFill="1" applyBorder="1"/>
    <xf numFmtId="37" fontId="34" fillId="0" borderId="21" xfId="43" applyNumberFormat="1" applyFont="1" applyBorder="1"/>
    <xf numFmtId="0" fontId="25" fillId="0" borderId="0" xfId="0" applyFont="1" applyAlignment="1">
      <alignment horizontal="left" indent="2"/>
    </xf>
    <xf numFmtId="37" fontId="34" fillId="0" borderId="10" xfId="43" applyNumberFormat="1" applyFont="1" applyFill="1" applyBorder="1"/>
    <xf numFmtId="0" fontId="25" fillId="0" borderId="0" xfId="0" applyFont="1" applyAlignment="1">
      <alignment horizontal="left" indent="3"/>
    </xf>
    <xf numFmtId="37" fontId="34" fillId="0" borderId="10" xfId="43" applyNumberFormat="1" applyFont="1" applyBorder="1"/>
    <xf numFmtId="0" fontId="25" fillId="0" borderId="0" xfId="0" applyFont="1" applyAlignment="1">
      <alignment horizontal="left" wrapText="1" indent="3"/>
    </xf>
    <xf numFmtId="165" fontId="34" fillId="0" borderId="10" xfId="43" applyNumberFormat="1" applyFont="1" applyFill="1" applyBorder="1"/>
    <xf numFmtId="37" fontId="35" fillId="0" borderId="0" xfId="43" applyNumberFormat="1" applyFont="1" applyAlignment="1"/>
    <xf numFmtId="0" fontId="25" fillId="0" borderId="0" xfId="0" applyFont="1" applyFill="1" applyAlignment="1">
      <alignment horizontal="left" indent="1"/>
    </xf>
    <xf numFmtId="165" fontId="34" fillId="0" borderId="0" xfId="43" applyNumberFormat="1" applyFont="1" applyBorder="1" applyAlignment="1"/>
    <xf numFmtId="165" fontId="34" fillId="0" borderId="10" xfId="43" applyNumberFormat="1" applyFont="1" applyFill="1" applyBorder="1" applyAlignment="1">
      <alignment horizontal="right" vertical="top"/>
    </xf>
    <xf numFmtId="165" fontId="34" fillId="0" borderId="10" xfId="43" applyNumberFormat="1" applyFont="1" applyBorder="1" applyAlignment="1">
      <alignment horizontal="right" vertical="top"/>
    </xf>
    <xf numFmtId="0" fontId="33" fillId="0" borderId="0" xfId="0" applyFont="1" applyAlignment="1">
      <alignment horizontal="left" vertical="top"/>
    </xf>
    <xf numFmtId="0" fontId="25" fillId="0" borderId="0" xfId="0" applyFont="1" applyAlignment="1"/>
    <xf numFmtId="0" fontId="27" fillId="0" borderId="0" xfId="0" applyFont="1" applyAlignment="1">
      <alignment vertical="top" wrapText="1"/>
    </xf>
    <xf numFmtId="165" fontId="34" fillId="0" borderId="21" xfId="43" applyNumberFormat="1" applyFont="1" applyBorder="1"/>
    <xf numFmtId="165" fontId="35" fillId="0" borderId="10" xfId="43" applyNumberFormat="1" applyFont="1" applyBorder="1" applyAlignment="1"/>
    <xf numFmtId="0" fontId="27" fillId="0" borderId="0" xfId="0" applyFont="1" applyAlignment="1">
      <alignment horizontal="left" indent="1"/>
    </xf>
    <xf numFmtId="165" fontId="35" fillId="0" borderId="0" xfId="43" applyNumberFormat="1" applyFont="1" applyFill="1" applyAlignment="1"/>
    <xf numFmtId="0" fontId="25" fillId="26" borderId="0" xfId="0" applyFont="1" applyFill="1" applyAlignment="1">
      <alignment horizontal="left" indent="1"/>
    </xf>
    <xf numFmtId="165" fontId="34" fillId="26" borderId="0" xfId="43" applyNumberFormat="1" applyFont="1" applyFill="1"/>
    <xf numFmtId="41" fontId="35" fillId="26" borderId="0" xfId="43" applyNumberFormat="1" applyFont="1" applyFill="1" applyAlignment="1"/>
    <xf numFmtId="165" fontId="35" fillId="26" borderId="0" xfId="43" applyNumberFormat="1" applyFont="1" applyFill="1" applyAlignment="1"/>
    <xf numFmtId="0" fontId="25" fillId="26" borderId="0" xfId="0" applyFont="1" applyFill="1" applyAlignment="1">
      <alignment horizontal="left"/>
    </xf>
    <xf numFmtId="0" fontId="25" fillId="26" borderId="0" xfId="0" applyFont="1" applyFill="1" applyAlignment="1">
      <alignment horizontal="left" wrapText="1"/>
    </xf>
    <xf numFmtId="0" fontId="25" fillId="0" borderId="0" xfId="0" applyFont="1" applyAlignment="1">
      <alignment horizontal="left"/>
    </xf>
    <xf numFmtId="0" fontId="25" fillId="0" borderId="0" xfId="0" applyFont="1" applyAlignment="1">
      <alignment horizontal="left" wrapText="1" indent="1"/>
    </xf>
    <xf numFmtId="165" fontId="34" fillId="0" borderId="21" xfId="43" applyNumberFormat="1" applyFont="1" applyBorder="1" applyAlignment="1">
      <alignment horizontal="right" vertical="top"/>
    </xf>
    <xf numFmtId="0" fontId="27" fillId="0" borderId="0" xfId="0" applyFont="1" applyAlignment="1">
      <alignment horizontal="left" wrapText="1" indent="1"/>
    </xf>
    <xf numFmtId="0" fontId="25" fillId="0" borderId="0" xfId="0" applyFont="1" applyFill="1" applyAlignment="1">
      <alignment horizontal="left"/>
    </xf>
    <xf numFmtId="165" fontId="35" fillId="0" borderId="0" xfId="43" applyNumberFormat="1" applyFont="1" applyFill="1" applyBorder="1" applyAlignment="1"/>
    <xf numFmtId="0" fontId="27" fillId="0" borderId="0" xfId="0" applyFont="1" applyFill="1"/>
    <xf numFmtId="0" fontId="27" fillId="0" borderId="0" xfId="0" applyFont="1" applyAlignment="1">
      <alignment horizontal="left" vertical="top"/>
    </xf>
    <xf numFmtId="165" fontId="24" fillId="0" borderId="22" xfId="0" applyNumberFormat="1" applyFont="1" applyBorder="1"/>
    <xf numFmtId="165" fontId="37" fillId="0" borderId="22" xfId="0" applyNumberFormat="1" applyFont="1" applyBorder="1"/>
    <xf numFmtId="0" fontId="25" fillId="0" borderId="0" xfId="0" applyFont="1" applyBorder="1"/>
    <xf numFmtId="0" fontId="25" fillId="0" borderId="0" xfId="0" applyFont="1" applyBorder="1" applyAlignment="1"/>
    <xf numFmtId="0" fontId="36" fillId="0" borderId="0" xfId="0" applyFont="1" applyBorder="1" applyAlignment="1"/>
    <xf numFmtId="0" fontId="25" fillId="0" borderId="0" xfId="0" applyFont="1" applyBorder="1" applyAlignment="1">
      <alignment vertical="top" wrapText="1"/>
    </xf>
    <xf numFmtId="0" fontId="25" fillId="0" borderId="0" xfId="0" applyFont="1" applyBorder="1" applyAlignment="1"/>
    <xf numFmtId="0" fontId="25" fillId="0" borderId="0" xfId="0" applyFont="1" applyBorder="1" applyAlignment="1">
      <alignment horizontal="left" vertical="top" wrapText="1"/>
    </xf>
    <xf numFmtId="0" fontId="25" fillId="0" borderId="0" xfId="0" applyFont="1" applyAlignment="1"/>
    <xf numFmtId="0" fontId="36" fillId="0" borderId="0" xfId="0" applyFont="1" applyBorder="1"/>
    <xf numFmtId="0" fontId="0" fillId="0" borderId="0" xfId="0" applyAlignment="1">
      <alignment horizontal="center"/>
    </xf>
    <xf numFmtId="41" fontId="0" fillId="0" borderId="0" xfId="0" applyNumberFormat="1"/>
    <xf numFmtId="165" fontId="0" fillId="0" borderId="0" xfId="0" applyNumberFormat="1"/>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a:t>NCAs CREDITED VS NCA UTILIZATION 
JANUARY - MAY 2018</a:t>
            </a:r>
          </a:p>
        </c:rich>
      </c:tx>
      <c:layout>
        <c:manualLayout>
          <c:xMode val="edge"/>
          <c:yMode val="edge"/>
          <c:x val="0.34311531324692329"/>
          <c:y val="3.6866414750166138E-2"/>
        </c:manualLayout>
      </c:layout>
      <c:overlay val="0"/>
      <c:spPr>
        <a:solidFill>
          <a:srgbClr val="FFFFFF"/>
        </a:solidFill>
        <a:ln w="25400">
          <a:noFill/>
        </a:ln>
      </c:spPr>
    </c:title>
    <c:autoTitleDeleted val="0"/>
    <c:plotArea>
      <c:layout>
        <c:manualLayout>
          <c:layoutTarget val="inner"/>
          <c:xMode val="edge"/>
          <c:yMode val="edge"/>
          <c:x val="0.32957128772401845"/>
          <c:y val="0.1597544639173866"/>
          <c:w val="0.6049664733564174"/>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Graph!$B$4:$F$4</c:f>
              <c:strCache>
                <c:ptCount val="5"/>
                <c:pt idx="0">
                  <c:v>JAN</c:v>
                </c:pt>
                <c:pt idx="1">
                  <c:v>FEB</c:v>
                </c:pt>
                <c:pt idx="2">
                  <c:v>MAR</c:v>
                </c:pt>
                <c:pt idx="3">
                  <c:v>APR</c:v>
                </c:pt>
                <c:pt idx="4">
                  <c:v>MAY</c:v>
                </c:pt>
              </c:strCache>
            </c:strRef>
          </c:cat>
          <c:val>
            <c:numRef>
              <c:f>Graph!$B$5:$F$5</c:f>
              <c:numCache>
                <c:formatCode>_(* #,##0_);_(* \(#,##0\);_(* "-"_);_(@_)</c:formatCode>
                <c:ptCount val="5"/>
                <c:pt idx="0">
                  <c:v>405412.64899999998</c:v>
                </c:pt>
                <c:pt idx="1">
                  <c:v>102062.54300000001</c:v>
                </c:pt>
                <c:pt idx="2">
                  <c:v>110753.783</c:v>
                </c:pt>
                <c:pt idx="3">
                  <c:v>647825.13</c:v>
                </c:pt>
                <c:pt idx="4">
                  <c:v>47140.567999999999</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Graph!$B$4:$F$4</c:f>
              <c:strCache>
                <c:ptCount val="5"/>
                <c:pt idx="0">
                  <c:v>JAN</c:v>
                </c:pt>
                <c:pt idx="1">
                  <c:v>FEB</c:v>
                </c:pt>
                <c:pt idx="2">
                  <c:v>MAR</c:v>
                </c:pt>
                <c:pt idx="3">
                  <c:v>APR</c:v>
                </c:pt>
                <c:pt idx="4">
                  <c:v>MAY</c:v>
                </c:pt>
              </c:strCache>
            </c:strRef>
          </c:cat>
          <c:val>
            <c:numRef>
              <c:f>Graph!$B$6:$F$6</c:f>
              <c:numCache>
                <c:formatCode>_(* #,##0_);_(* \(#,##0\);_(* "-"_);_(@_)</c:formatCode>
                <c:ptCount val="5"/>
                <c:pt idx="0">
                  <c:v>132068.245</c:v>
                </c:pt>
                <c:pt idx="1">
                  <c:v>192025.54800000001</c:v>
                </c:pt>
                <c:pt idx="2">
                  <c:v>282231.93800000002</c:v>
                </c:pt>
                <c:pt idx="3">
                  <c:v>222143.948</c:v>
                </c:pt>
                <c:pt idx="4">
                  <c:v>256871.58799999999</c:v>
                </c:pt>
              </c:numCache>
            </c:numRef>
          </c:val>
        </c:ser>
        <c:dLbls>
          <c:showLegendKey val="0"/>
          <c:showVal val="0"/>
          <c:showCatName val="0"/>
          <c:showSerName val="0"/>
          <c:showPercent val="0"/>
          <c:showBubbleSize val="0"/>
        </c:dLbls>
        <c:gapWidth val="150"/>
        <c:axId val="212750592"/>
        <c:axId val="212751152"/>
      </c:barChart>
      <c:lineChart>
        <c:grouping val="standard"/>
        <c:varyColors val="0"/>
        <c:ser>
          <c:idx val="4"/>
          <c:order val="3"/>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Graph!$B$4:$F$4</c:f>
              <c:strCache>
                <c:ptCount val="5"/>
                <c:pt idx="0">
                  <c:v>JAN</c:v>
                </c:pt>
                <c:pt idx="1">
                  <c:v>FEB</c:v>
                </c:pt>
                <c:pt idx="2">
                  <c:v>MAR</c:v>
                </c:pt>
                <c:pt idx="3">
                  <c:v>APR</c:v>
                </c:pt>
                <c:pt idx="4">
                  <c:v>MAY</c:v>
                </c:pt>
              </c:strCache>
            </c:strRef>
          </c:cat>
          <c:val>
            <c:numRef>
              <c:f>Graph!$B$7:$F$7</c:f>
              <c:numCache>
                <c:formatCode>_(* #,##0_);_(* \(#,##0\);_(* "-"??_);_(@_)</c:formatCode>
                <c:ptCount val="5"/>
                <c:pt idx="0">
                  <c:v>32.576251709403373</c:v>
                </c:pt>
                <c:pt idx="1">
                  <c:v>63.863967758250539</c:v>
                </c:pt>
                <c:pt idx="2">
                  <c:v>98.074622109065672</c:v>
                </c:pt>
                <c:pt idx="3">
                  <c:v>65.437146463815623</c:v>
                </c:pt>
                <c:pt idx="4">
                  <c:v>82.648923980214775</c:v>
                </c:pt>
              </c:numCache>
            </c:numRef>
          </c:val>
          <c:smooth val="0"/>
        </c:ser>
        <c:dLbls>
          <c:showLegendKey val="0"/>
          <c:showVal val="0"/>
          <c:showCatName val="0"/>
          <c:showSerName val="0"/>
          <c:showPercent val="0"/>
          <c:showBubbleSize val="0"/>
        </c:dLbls>
        <c:marker val="1"/>
        <c:smooth val="0"/>
        <c:axId val="212751712"/>
        <c:axId val="212752272"/>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Graph!$B$4:$F$4</c15:sqref>
                        </c15:formulaRef>
                      </c:ext>
                    </c:extLst>
                    <c:strCache>
                      <c:ptCount val="5"/>
                      <c:pt idx="0">
                        <c:v>JAN</c:v>
                      </c:pt>
                      <c:pt idx="1">
                        <c:v>FEB</c:v>
                      </c:pt>
                      <c:pt idx="2">
                        <c:v>MAR</c:v>
                      </c:pt>
                      <c:pt idx="3">
                        <c:v>APR</c:v>
                      </c:pt>
                      <c:pt idx="4">
                        <c:v>MAY</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21275059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7110640954915526"/>
              <c:y val="0.944701877973007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751152"/>
        <c:crossesAt val="0"/>
        <c:auto val="0"/>
        <c:lblAlgn val="ctr"/>
        <c:lblOffset val="100"/>
        <c:tickLblSkip val="1"/>
        <c:tickMarkSkip val="1"/>
        <c:noMultiLvlLbl val="0"/>
      </c:catAx>
      <c:valAx>
        <c:axId val="212751152"/>
        <c:scaling>
          <c:orientation val="minMax"/>
          <c:max val="65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607233179776327"/>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750592"/>
        <c:crosses val="autoZero"/>
        <c:crossBetween val="between"/>
        <c:majorUnit val="30000"/>
        <c:minorUnit val="10000"/>
      </c:valAx>
      <c:catAx>
        <c:axId val="212751712"/>
        <c:scaling>
          <c:orientation val="minMax"/>
        </c:scaling>
        <c:delete val="1"/>
        <c:axPos val="b"/>
        <c:numFmt formatCode="General" sourceLinked="1"/>
        <c:majorTickMark val="out"/>
        <c:minorTickMark val="none"/>
        <c:tickLblPos val="nextTo"/>
        <c:crossAx val="212752272"/>
        <c:crossesAt val="85"/>
        <c:auto val="0"/>
        <c:lblAlgn val="ctr"/>
        <c:lblOffset val="100"/>
        <c:noMultiLvlLbl val="0"/>
      </c:catAx>
      <c:valAx>
        <c:axId val="212752272"/>
        <c:scaling>
          <c:orientation val="minMax"/>
          <c:max val="26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6726915609412256"/>
              <c:y val="0.31797282722018294"/>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751712"/>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9</xdr:col>
      <xdr:colOff>485775</xdr:colOff>
      <xdr:row>47</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Bank%20Report%20Worksheet/CY%202018/CY%202018%20Consolidated%20Bank%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8/WEBSITE/For%20website/WEBSITE%20-%20As%20of%20May%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mo end by agcy_LBP"/>
      <sheetName val="as of mo end by agcy_DBP"/>
      <sheetName val="as of mo end by agcy_PVB"/>
      <sheetName val="as of Jan_all banks"/>
      <sheetName val="as of Feb_all banks"/>
      <sheetName val="as of Mar_all banks"/>
      <sheetName val="as of Apr_all banks"/>
      <sheetName val="as of May_all banks"/>
      <sheetName val="as of June_all banks"/>
      <sheetName val="as of July_all banks"/>
      <sheetName val="as of Aug_all banks"/>
      <sheetName val="as of Sept_all banks"/>
      <sheetName val="as of Oct_all banks"/>
      <sheetName val="as of Nov_all banks"/>
      <sheetName val="as of Dec_all banks"/>
      <sheetName val="ncarel_conso"/>
      <sheetName val="neg_ck"/>
      <sheetName val="nego+ADA"/>
      <sheetName val="out_ck"/>
      <sheetName val="nca_util"/>
      <sheetName val="book_bal"/>
      <sheetName val="bank_bal"/>
      <sheetName val="legend"/>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82">
          <cell r="B182">
            <v>29963745.674249999</v>
          </cell>
          <cell r="F182">
            <v>872605.52697000001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artment"/>
      <sheetName val="Agency"/>
      <sheetName val="Graph"/>
    </sheetNames>
    <sheetDataSet>
      <sheetData sheetId="0"/>
      <sheetData sheetId="1"/>
      <sheetData sheetId="2">
        <row r="4">
          <cell r="B4" t="str">
            <v>JAN</v>
          </cell>
          <cell r="C4" t="str">
            <v>FEB</v>
          </cell>
          <cell r="D4" t="str">
            <v>MAR</v>
          </cell>
          <cell r="E4" t="str">
            <v>APR</v>
          </cell>
          <cell r="F4" t="str">
            <v>MAY</v>
          </cell>
        </row>
        <row r="5">
          <cell r="A5" t="str">
            <v>Monthly NCA Credited</v>
          </cell>
          <cell r="B5">
            <v>405412.64899999998</v>
          </cell>
          <cell r="C5">
            <v>102062.54300000001</v>
          </cell>
          <cell r="D5">
            <v>110753.783</v>
          </cell>
          <cell r="E5">
            <v>647825.13</v>
          </cell>
          <cell r="F5">
            <v>47140.567999999999</v>
          </cell>
        </row>
        <row r="6">
          <cell r="A6" t="str">
            <v>Monthly NCA Utilized</v>
          </cell>
          <cell r="B6">
            <v>132068.245</v>
          </cell>
          <cell r="C6">
            <v>192025.54800000001</v>
          </cell>
          <cell r="D6">
            <v>282231.93800000002</v>
          </cell>
          <cell r="E6">
            <v>222143.948</v>
          </cell>
          <cell r="F6">
            <v>256871.58799999999</v>
          </cell>
        </row>
        <row r="7">
          <cell r="A7" t="str">
            <v>NCA Utilized / NCAs Credited - Cumulative</v>
          </cell>
          <cell r="B7">
            <v>32.576251709403373</v>
          </cell>
          <cell r="C7">
            <v>63.863967758250539</v>
          </cell>
          <cell r="D7">
            <v>98.074622109065672</v>
          </cell>
          <cell r="E7">
            <v>65.437146463815623</v>
          </cell>
          <cell r="F7">
            <v>82.648923980214775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B65" sqref="B65"/>
    </sheetView>
  </sheetViews>
  <sheetFormatPr defaultRowHeight="12.75" x14ac:dyDescent="0.2"/>
  <cols>
    <col min="1" max="1" width="1.85546875" style="3" customWidth="1"/>
    <col min="2" max="2" width="42.140625" style="3" customWidth="1"/>
    <col min="3" max="13" width="13.85546875" style="2" customWidth="1"/>
    <col min="14" max="16384" width="9.140625" style="2"/>
  </cols>
  <sheetData>
    <row r="1" spans="1:16" ht="14.25" x14ac:dyDescent="0.2">
      <c r="A1" s="1" t="s">
        <v>0</v>
      </c>
      <c r="B1" s="1"/>
      <c r="C1" s="1"/>
      <c r="D1" s="1"/>
      <c r="E1" s="1"/>
      <c r="F1" s="1"/>
      <c r="G1" s="1"/>
      <c r="H1" s="1"/>
      <c r="I1" s="1"/>
      <c r="J1" s="1"/>
      <c r="K1" s="1"/>
      <c r="L1" s="1"/>
      <c r="M1" s="1"/>
      <c r="N1" s="1"/>
      <c r="O1" s="1"/>
      <c r="P1" s="1"/>
    </row>
    <row r="2" spans="1:16" x14ac:dyDescent="0.2">
      <c r="A2" s="3" t="s">
        <v>64</v>
      </c>
    </row>
    <row r="3" spans="1:16" x14ac:dyDescent="0.2">
      <c r="A3" s="3" t="s">
        <v>1</v>
      </c>
    </row>
    <row r="5" spans="1:16" s="4" customFormat="1" ht="18.75" customHeight="1" x14ac:dyDescent="0.2">
      <c r="A5" s="28" t="s">
        <v>2</v>
      </c>
      <c r="B5" s="28"/>
      <c r="C5" s="29" t="s">
        <v>3</v>
      </c>
      <c r="D5" s="29"/>
      <c r="E5" s="29"/>
      <c r="F5" s="29"/>
      <c r="G5" s="29" t="s">
        <v>4</v>
      </c>
      <c r="H5" s="29"/>
      <c r="I5" s="29"/>
      <c r="J5" s="29"/>
      <c r="K5" s="29" t="s">
        <v>67</v>
      </c>
      <c r="L5" s="29"/>
      <c r="M5" s="29"/>
      <c r="N5" s="29" t="s">
        <v>68</v>
      </c>
      <c r="O5" s="29"/>
      <c r="P5" s="29"/>
    </row>
    <row r="6" spans="1:16" s="4" customFormat="1" ht="25.5" x14ac:dyDescent="0.2">
      <c r="A6" s="28"/>
      <c r="B6" s="28"/>
      <c r="C6" s="25" t="s">
        <v>5</v>
      </c>
      <c r="D6" s="25" t="s">
        <v>6</v>
      </c>
      <c r="E6" s="25" t="s">
        <v>7</v>
      </c>
      <c r="F6" s="25" t="s">
        <v>8</v>
      </c>
      <c r="G6" s="25" t="s">
        <v>5</v>
      </c>
      <c r="H6" s="25" t="s">
        <v>6</v>
      </c>
      <c r="I6" s="25" t="s">
        <v>7</v>
      </c>
      <c r="J6" s="25" t="s">
        <v>8</v>
      </c>
      <c r="K6" s="25" t="s">
        <v>5</v>
      </c>
      <c r="L6" s="25" t="s">
        <v>6</v>
      </c>
      <c r="M6" s="25" t="s">
        <v>8</v>
      </c>
      <c r="N6" s="25" t="s">
        <v>5</v>
      </c>
      <c r="O6" s="25" t="s">
        <v>66</v>
      </c>
      <c r="P6" s="25" t="s">
        <v>8</v>
      </c>
    </row>
    <row r="7" spans="1:16" x14ac:dyDescent="0.2">
      <c r="A7" s="5"/>
      <c r="B7" s="5"/>
      <c r="C7" s="6"/>
      <c r="D7" s="6"/>
      <c r="E7" s="6"/>
      <c r="F7" s="6"/>
      <c r="G7" s="6"/>
      <c r="H7" s="6"/>
      <c r="I7" s="6"/>
      <c r="J7" s="6"/>
      <c r="K7" s="6"/>
      <c r="L7" s="6"/>
      <c r="M7" s="6"/>
      <c r="N7" s="7"/>
      <c r="O7" s="7"/>
      <c r="P7" s="7"/>
    </row>
    <row r="8" spans="1:16" s="10" customFormat="1" x14ac:dyDescent="0.2">
      <c r="A8" s="8" t="s">
        <v>9</v>
      </c>
      <c r="B8" s="8"/>
      <c r="C8" s="9">
        <f t="shared" ref="C8:M8" si="0">+C10+C48</f>
        <v>618228976.22978008</v>
      </c>
      <c r="D8" s="9">
        <f>+D10+D48</f>
        <v>647825130.43498015</v>
      </c>
      <c r="E8" s="9">
        <f>+E10+E48</f>
        <v>47140568.35190995</v>
      </c>
      <c r="F8" s="9">
        <f>+F10+F48</f>
        <v>1313194675.01667</v>
      </c>
      <c r="G8" s="9">
        <f>+G10+G48</f>
        <v>606325732.55328989</v>
      </c>
      <c r="H8" s="9">
        <f t="shared" si="0"/>
        <v>222143948.14427003</v>
      </c>
      <c r="I8" s="9">
        <f t="shared" si="0"/>
        <v>256871588.46802995</v>
      </c>
      <c r="J8" s="9">
        <f t="shared" si="0"/>
        <v>1085341269.16559</v>
      </c>
      <c r="K8" s="9">
        <f t="shared" si="0"/>
        <v>11903243.676489981</v>
      </c>
      <c r="L8" s="9">
        <f t="shared" si="0"/>
        <v>425681182.29071009</v>
      </c>
      <c r="M8" s="9">
        <f t="shared" si="0"/>
        <v>227853405.85108006</v>
      </c>
      <c r="N8" s="26">
        <f>+G8/C8*100</f>
        <v>98.074622165224085</v>
      </c>
      <c r="O8" s="26">
        <f>(+(H8+G8)/(D8+C8))*100</f>
        <v>65.437146511853726</v>
      </c>
      <c r="P8" s="26">
        <f>+J8/F8*100</f>
        <v>82.648924018201072</v>
      </c>
    </row>
    <row r="9" spans="1:16" x14ac:dyDescent="0.2">
      <c r="C9" s="6"/>
      <c r="D9" s="6"/>
      <c r="E9" s="6"/>
      <c r="F9" s="6"/>
      <c r="G9" s="6"/>
      <c r="H9" s="6"/>
      <c r="I9" s="6"/>
      <c r="J9" s="6"/>
      <c r="K9" s="6"/>
      <c r="L9" s="6"/>
      <c r="M9" s="6"/>
      <c r="N9" s="27"/>
      <c r="O9" s="27"/>
      <c r="P9" s="27"/>
    </row>
    <row r="10" spans="1:16" ht="15" x14ac:dyDescent="0.35">
      <c r="A10" s="3" t="s">
        <v>10</v>
      </c>
      <c r="C10" s="11">
        <f t="shared" ref="C10:M10" si="1">SUM(C12:C46)</f>
        <v>421379007.17758006</v>
      </c>
      <c r="D10" s="11">
        <f t="shared" si="1"/>
        <v>503410219.92780006</v>
      </c>
      <c r="E10" s="11">
        <f>SUM(E12:E46)</f>
        <v>32635622.00190996</v>
      </c>
      <c r="F10" s="11">
        <f t="shared" si="1"/>
        <v>957424849.10729003</v>
      </c>
      <c r="G10" s="11">
        <f t="shared" si="1"/>
        <v>409643154.29407984</v>
      </c>
      <c r="H10" s="11">
        <f t="shared" si="1"/>
        <v>157913237.55865002</v>
      </c>
      <c r="I10" s="11">
        <f t="shared" si="1"/>
        <v>205144406.22446996</v>
      </c>
      <c r="J10" s="11">
        <f t="shared" si="1"/>
        <v>772700798.07720006</v>
      </c>
      <c r="K10" s="11">
        <f t="shared" si="1"/>
        <v>11735852.883499982</v>
      </c>
      <c r="L10" s="11">
        <f t="shared" si="1"/>
        <v>345496982.36915004</v>
      </c>
      <c r="M10" s="11">
        <f t="shared" si="1"/>
        <v>184724051.03009003</v>
      </c>
      <c r="N10" s="27">
        <f>+G10/C10*100</f>
        <v>97.214893793094348</v>
      </c>
      <c r="O10" s="27">
        <f>(+(H10+G10)/(D10+C10))*100</f>
        <v>61.371432021240068</v>
      </c>
      <c r="P10" s="27">
        <f>+J10/F10*100</f>
        <v>80.706156603066233</v>
      </c>
    </row>
    <row r="11" spans="1:16" x14ac:dyDescent="0.2">
      <c r="C11" s="6"/>
      <c r="D11" s="6"/>
      <c r="E11" s="6"/>
      <c r="F11" s="6"/>
      <c r="G11" s="6"/>
      <c r="H11" s="6"/>
      <c r="I11" s="6"/>
      <c r="J11" s="6"/>
      <c r="K11" s="6"/>
      <c r="L11" s="6"/>
      <c r="M11" s="6"/>
      <c r="N11" s="27"/>
      <c r="O11" s="27"/>
      <c r="P11" s="27"/>
    </row>
    <row r="12" spans="1:16" x14ac:dyDescent="0.2">
      <c r="B12" s="12" t="s">
        <v>11</v>
      </c>
      <c r="C12" s="6">
        <v>3624605</v>
      </c>
      <c r="D12" s="6">
        <v>2866369.0000000009</v>
      </c>
      <c r="E12" s="6">
        <v>1824369.9999999991</v>
      </c>
      <c r="F12" s="6">
        <f t="shared" ref="F12:F46" si="2">SUM(C12:E12)</f>
        <v>8315344</v>
      </c>
      <c r="G12" s="6">
        <v>3509701.5546200001</v>
      </c>
      <c r="H12" s="6">
        <v>898655.53588999948</v>
      </c>
      <c r="I12" s="6">
        <v>1873818.444050001</v>
      </c>
      <c r="J12" s="6">
        <f t="shared" ref="J12:J29" si="3">SUM(G12:I12)</f>
        <v>6282175.5345600005</v>
      </c>
      <c r="K12" s="6">
        <f t="shared" ref="K12:L46" si="4">+C12-G12</f>
        <v>114903.44537999993</v>
      </c>
      <c r="L12" s="6">
        <f t="shared" si="4"/>
        <v>1967713.4641100015</v>
      </c>
      <c r="M12" s="6">
        <f>F12-J12</f>
        <v>2033168.4654399995</v>
      </c>
      <c r="N12" s="27">
        <f t="shared" ref="N12:N46" si="5">+G12/C12*100</f>
        <v>96.829904351508645</v>
      </c>
      <c r="O12" s="27">
        <f t="shared" ref="O12:O53" si="6">(+(H12+G12)/(D12+C12))*100</f>
        <v>67.915186388206124</v>
      </c>
      <c r="P12" s="27">
        <f t="shared" ref="P12:P46" si="7">+J12/F12*100</f>
        <v>75.54919597505527</v>
      </c>
    </row>
    <row r="13" spans="1:16" x14ac:dyDescent="0.2">
      <c r="B13" s="12" t="s">
        <v>12</v>
      </c>
      <c r="C13" s="6">
        <v>3526468.9609999997</v>
      </c>
      <c r="D13" s="6">
        <v>1523662.0780000002</v>
      </c>
      <c r="E13" s="6">
        <v>4657.7960000000894</v>
      </c>
      <c r="F13" s="6">
        <f t="shared" si="2"/>
        <v>5054788.835</v>
      </c>
      <c r="G13" s="6">
        <v>3275183.9036200005</v>
      </c>
      <c r="H13" s="6">
        <v>414509.68229999999</v>
      </c>
      <c r="I13" s="6">
        <v>439156.93495000014</v>
      </c>
      <c r="J13" s="6">
        <f t="shared" si="3"/>
        <v>4128850.5208700006</v>
      </c>
      <c r="K13" s="6">
        <f t="shared" si="4"/>
        <v>251285.0573799992</v>
      </c>
      <c r="L13" s="6">
        <f t="shared" si="4"/>
        <v>1109152.3957000002</v>
      </c>
      <c r="M13" s="6">
        <f t="shared" ref="M13:M46" si="8">F13-J13</f>
        <v>925938.31412999937</v>
      </c>
      <c r="N13" s="27">
        <f t="shared" si="5"/>
        <v>92.87431535172955</v>
      </c>
      <c r="O13" s="27">
        <f t="shared" si="6"/>
        <v>73.061343506259078</v>
      </c>
      <c r="P13" s="27">
        <f t="shared" si="7"/>
        <v>81.681958547532503</v>
      </c>
    </row>
    <row r="14" spans="1:16" x14ac:dyDescent="0.2">
      <c r="B14" s="12" t="s">
        <v>13</v>
      </c>
      <c r="C14" s="6">
        <v>111844.007</v>
      </c>
      <c r="D14" s="6">
        <v>146270.47700000001</v>
      </c>
      <c r="E14" s="6">
        <v>1293.81700000001</v>
      </c>
      <c r="F14" s="6">
        <f t="shared" si="2"/>
        <v>259408.30100000001</v>
      </c>
      <c r="G14" s="6">
        <v>110150.6038</v>
      </c>
      <c r="H14" s="6">
        <v>35281.151729999998</v>
      </c>
      <c r="I14" s="6">
        <v>52968.981770000013</v>
      </c>
      <c r="J14" s="6">
        <f t="shared" si="3"/>
        <v>198400.73730000001</v>
      </c>
      <c r="K14" s="6">
        <f>+C14-G14</f>
        <v>1693.4032000000007</v>
      </c>
      <c r="L14" s="6">
        <f>+D14-H14</f>
        <v>110989.32527000002</v>
      </c>
      <c r="M14" s="6">
        <f t="shared" si="8"/>
        <v>61007.563699999999</v>
      </c>
      <c r="N14" s="27">
        <f t="shared" si="5"/>
        <v>98.485924060285143</v>
      </c>
      <c r="O14" s="27">
        <f t="shared" si="6"/>
        <v>56.343895652907264</v>
      </c>
      <c r="P14" s="27">
        <f t="shared" si="7"/>
        <v>76.482031043409066</v>
      </c>
    </row>
    <row r="15" spans="1:16" x14ac:dyDescent="0.2">
      <c r="B15" s="12" t="s">
        <v>14</v>
      </c>
      <c r="C15" s="6">
        <v>1322379.227</v>
      </c>
      <c r="D15" s="6">
        <v>1855469.8470000001</v>
      </c>
      <c r="E15" s="6">
        <v>191105.31199999992</v>
      </c>
      <c r="F15" s="6">
        <f t="shared" si="2"/>
        <v>3368954.3859999999</v>
      </c>
      <c r="G15" s="6">
        <v>1314146.6191499999</v>
      </c>
      <c r="H15" s="6">
        <v>552818.24945000024</v>
      </c>
      <c r="I15" s="6">
        <v>850207.12473999942</v>
      </c>
      <c r="J15" s="6">
        <f t="shared" si="3"/>
        <v>2717171.9933399996</v>
      </c>
      <c r="K15" s="6">
        <f t="shared" si="4"/>
        <v>8232.6078500000294</v>
      </c>
      <c r="L15" s="6">
        <f t="shared" si="4"/>
        <v>1302651.5975499998</v>
      </c>
      <c r="M15" s="6">
        <f t="shared" si="8"/>
        <v>651782.39266000036</v>
      </c>
      <c r="N15" s="27">
        <f t="shared" si="5"/>
        <v>99.377439717600765</v>
      </c>
      <c r="O15" s="27">
        <f t="shared" si="6"/>
        <v>58.749324625729535</v>
      </c>
      <c r="P15" s="27">
        <f t="shared" si="7"/>
        <v>80.65327344981155</v>
      </c>
    </row>
    <row r="16" spans="1:16" x14ac:dyDescent="0.2">
      <c r="B16" s="12" t="s">
        <v>15</v>
      </c>
      <c r="C16" s="6">
        <v>6019448.1869999999</v>
      </c>
      <c r="D16" s="6">
        <v>15973568.305750001</v>
      </c>
      <c r="E16" s="6">
        <v>1248804.8408699967</v>
      </c>
      <c r="F16" s="6">
        <f t="shared" si="2"/>
        <v>23241821.333619997</v>
      </c>
      <c r="G16" s="6">
        <v>6006515.7754799994</v>
      </c>
      <c r="H16" s="6">
        <v>3320862.5963100018</v>
      </c>
      <c r="I16" s="6">
        <v>3449946.8866299987</v>
      </c>
      <c r="J16" s="6">
        <f t="shared" si="3"/>
        <v>12777325.25842</v>
      </c>
      <c r="K16" s="6">
        <f t="shared" si="4"/>
        <v>12932.411520000547</v>
      </c>
      <c r="L16" s="6">
        <f t="shared" si="4"/>
        <v>12652705.70944</v>
      </c>
      <c r="M16" s="6">
        <f t="shared" si="8"/>
        <v>10464496.075199997</v>
      </c>
      <c r="N16" s="27">
        <f t="shared" si="5"/>
        <v>99.785156195082294</v>
      </c>
      <c r="O16" s="27">
        <f t="shared" si="6"/>
        <v>42.410636916790253</v>
      </c>
      <c r="P16" s="27">
        <f t="shared" si="7"/>
        <v>54.975576461975514</v>
      </c>
    </row>
    <row r="17" spans="2:16" ht="14.25" x14ac:dyDescent="0.2">
      <c r="B17" s="12" t="s">
        <v>61</v>
      </c>
      <c r="C17" s="6">
        <v>796733.62</v>
      </c>
      <c r="D17" s="6">
        <v>615566.97899999993</v>
      </c>
      <c r="E17" s="6">
        <v>121209.4310000001</v>
      </c>
      <c r="F17" s="6">
        <f t="shared" si="2"/>
        <v>1533510.03</v>
      </c>
      <c r="G17" s="6">
        <v>617327.80894000002</v>
      </c>
      <c r="H17" s="6">
        <v>219006.19592999993</v>
      </c>
      <c r="I17" s="6">
        <v>244313.83116000018</v>
      </c>
      <c r="J17" s="6">
        <f t="shared" si="3"/>
        <v>1080647.8360300001</v>
      </c>
      <c r="K17" s="6">
        <f t="shared" si="4"/>
        <v>179405.81105999998</v>
      </c>
      <c r="L17" s="6">
        <f t="shared" si="4"/>
        <v>396560.78307</v>
      </c>
      <c r="M17" s="6">
        <f t="shared" si="8"/>
        <v>452862.19396999991</v>
      </c>
      <c r="N17" s="27">
        <f t="shared" si="5"/>
        <v>77.482334552419161</v>
      </c>
      <c r="O17" s="27">
        <f t="shared" si="6"/>
        <v>59.217846785746495</v>
      </c>
      <c r="P17" s="27">
        <f t="shared" si="7"/>
        <v>70.468912161598325</v>
      </c>
    </row>
    <row r="18" spans="2:16" x14ac:dyDescent="0.2">
      <c r="B18" s="12" t="s">
        <v>16</v>
      </c>
      <c r="C18" s="6">
        <v>98799211.620949998</v>
      </c>
      <c r="D18" s="6">
        <v>111410852.79614003</v>
      </c>
      <c r="E18" s="6">
        <v>11449627.155909956</v>
      </c>
      <c r="F18" s="6">
        <f t="shared" si="2"/>
        <v>221659691.57299998</v>
      </c>
      <c r="G18" s="6">
        <v>97074371.586360008</v>
      </c>
      <c r="H18" s="6">
        <v>34732945.458179981</v>
      </c>
      <c r="I18" s="6">
        <v>50874420.19174999</v>
      </c>
      <c r="J18" s="6">
        <f t="shared" si="3"/>
        <v>182681737.23628998</v>
      </c>
      <c r="K18" s="6">
        <f t="shared" si="4"/>
        <v>1724840.034589991</v>
      </c>
      <c r="L18" s="6">
        <f t="shared" si="4"/>
        <v>76677907.33796005</v>
      </c>
      <c r="M18" s="6">
        <f t="shared" si="8"/>
        <v>38977954.336710006</v>
      </c>
      <c r="N18" s="27">
        <f t="shared" si="5"/>
        <v>98.254196560588497</v>
      </c>
      <c r="O18" s="27">
        <f t="shared" si="6"/>
        <v>62.702667167740081</v>
      </c>
      <c r="P18" s="27">
        <f t="shared" si="7"/>
        <v>82.415407122465808</v>
      </c>
    </row>
    <row r="19" spans="2:16" x14ac:dyDescent="0.2">
      <c r="B19" s="12" t="s">
        <v>17</v>
      </c>
      <c r="C19" s="6">
        <v>12380685.713469999</v>
      </c>
      <c r="D19" s="6">
        <v>15037118.091660002</v>
      </c>
      <c r="E19" s="6">
        <v>1137357.5188999958</v>
      </c>
      <c r="F19" s="6">
        <f t="shared" si="2"/>
        <v>28555161.324029997</v>
      </c>
      <c r="G19" s="6">
        <v>12209217.918749999</v>
      </c>
      <c r="H19" s="6">
        <v>6940645.7619500011</v>
      </c>
      <c r="I19" s="6">
        <v>4801711.638129998</v>
      </c>
      <c r="J19" s="6">
        <f t="shared" si="3"/>
        <v>23951575.318829998</v>
      </c>
      <c r="K19" s="6">
        <f t="shared" si="4"/>
        <v>171467.79471999966</v>
      </c>
      <c r="L19" s="6">
        <f t="shared" si="4"/>
        <v>8096472.3297100011</v>
      </c>
      <c r="M19" s="6">
        <f t="shared" si="8"/>
        <v>4603586.0051999986</v>
      </c>
      <c r="N19" s="27">
        <f t="shared" si="5"/>
        <v>98.615037981834519</v>
      </c>
      <c r="O19" s="27">
        <f t="shared" si="6"/>
        <v>69.84463021475473</v>
      </c>
      <c r="P19" s="27">
        <f t="shared" si="7"/>
        <v>83.878270015844919</v>
      </c>
    </row>
    <row r="20" spans="2:16" x14ac:dyDescent="0.2">
      <c r="B20" s="12" t="s">
        <v>18</v>
      </c>
      <c r="C20" s="6">
        <v>218490.399</v>
      </c>
      <c r="D20" s="6">
        <v>403339.86900000006</v>
      </c>
      <c r="E20" s="6">
        <v>911.26500000001397</v>
      </c>
      <c r="F20" s="6">
        <f t="shared" si="2"/>
        <v>622741.53300000005</v>
      </c>
      <c r="G20" s="6">
        <v>218426.04604000002</v>
      </c>
      <c r="H20" s="6">
        <v>186434.54522</v>
      </c>
      <c r="I20" s="6">
        <v>154688.83987999998</v>
      </c>
      <c r="J20" s="6">
        <f t="shared" si="3"/>
        <v>559549.43114</v>
      </c>
      <c r="K20" s="6">
        <f t="shared" si="4"/>
        <v>64.352959999989253</v>
      </c>
      <c r="L20" s="6">
        <f t="shared" si="4"/>
        <v>216905.32378000006</v>
      </c>
      <c r="M20" s="6">
        <f t="shared" si="8"/>
        <v>63192.101860000053</v>
      </c>
      <c r="N20" s="27">
        <f t="shared" si="5"/>
        <v>99.970546550194186</v>
      </c>
      <c r="O20" s="27">
        <f t="shared" si="6"/>
        <v>65.10789392130394</v>
      </c>
      <c r="P20" s="27">
        <f t="shared" si="7"/>
        <v>89.852595577562028</v>
      </c>
    </row>
    <row r="21" spans="2:16" x14ac:dyDescent="0.2">
      <c r="B21" s="12" t="s">
        <v>19</v>
      </c>
      <c r="C21" s="6">
        <v>4644553.5070000002</v>
      </c>
      <c r="D21" s="6">
        <v>6367750.1780000003</v>
      </c>
      <c r="E21" s="6">
        <v>67636.497999999672</v>
      </c>
      <c r="F21" s="6">
        <f t="shared" si="2"/>
        <v>11079940.183</v>
      </c>
      <c r="G21" s="6">
        <v>4361541.8677599998</v>
      </c>
      <c r="H21" s="6">
        <v>1848613.8607900012</v>
      </c>
      <c r="I21" s="6">
        <v>2242992.0610799985</v>
      </c>
      <c r="J21" s="6">
        <f t="shared" si="3"/>
        <v>8453147.7896299995</v>
      </c>
      <c r="K21" s="6">
        <f t="shared" si="4"/>
        <v>283011.6392400004</v>
      </c>
      <c r="L21" s="6">
        <f t="shared" si="4"/>
        <v>4519136.3172099991</v>
      </c>
      <c r="M21" s="6">
        <f t="shared" si="8"/>
        <v>2626792.3933700006</v>
      </c>
      <c r="N21" s="27">
        <f t="shared" si="5"/>
        <v>93.906591046621344</v>
      </c>
      <c r="O21" s="27">
        <f t="shared" si="6"/>
        <v>56.392884778585724</v>
      </c>
      <c r="P21" s="27">
        <f t="shared" si="7"/>
        <v>76.292359435294614</v>
      </c>
    </row>
    <row r="22" spans="2:16" x14ac:dyDescent="0.2">
      <c r="B22" s="12" t="s">
        <v>20</v>
      </c>
      <c r="C22" s="6">
        <v>7936763.2680199882</v>
      </c>
      <c r="D22" s="6">
        <v>4116046.0325299939</v>
      </c>
      <c r="E22" s="6">
        <v>118920.50222003274</v>
      </c>
      <c r="F22" s="6">
        <f t="shared" si="2"/>
        <v>12171729.802770015</v>
      </c>
      <c r="G22" s="6">
        <v>7504182.1502599958</v>
      </c>
      <c r="H22" s="6">
        <v>1045199.43514999</v>
      </c>
      <c r="I22" s="6">
        <v>1575121.6246099938</v>
      </c>
      <c r="J22" s="6">
        <f t="shared" si="3"/>
        <v>10124503.21001998</v>
      </c>
      <c r="K22" s="6">
        <f t="shared" si="4"/>
        <v>432581.11775999237</v>
      </c>
      <c r="L22" s="6">
        <f t="shared" si="4"/>
        <v>3070846.5973800039</v>
      </c>
      <c r="M22" s="6">
        <f t="shared" si="8"/>
        <v>2047226.5927500352</v>
      </c>
      <c r="N22" s="27">
        <f t="shared" si="5"/>
        <v>94.54965326352854</v>
      </c>
      <c r="O22" s="27">
        <f t="shared" si="6"/>
        <v>70.932687742930341</v>
      </c>
      <c r="P22" s="27">
        <f t="shared" si="7"/>
        <v>83.180479472325032</v>
      </c>
    </row>
    <row r="23" spans="2:16" x14ac:dyDescent="0.2">
      <c r="B23" s="12" t="s">
        <v>21</v>
      </c>
      <c r="C23" s="6">
        <v>3249278.0630000001</v>
      </c>
      <c r="D23" s="6">
        <v>3921932.71</v>
      </c>
      <c r="E23" s="6">
        <v>17386.194000000134</v>
      </c>
      <c r="F23" s="6">
        <f t="shared" si="2"/>
        <v>7188596.9670000002</v>
      </c>
      <c r="G23" s="6">
        <v>3245351.3839999996</v>
      </c>
      <c r="H23" s="6">
        <v>571123.61686000042</v>
      </c>
      <c r="I23" s="6">
        <v>1111904.9913600003</v>
      </c>
      <c r="J23" s="6">
        <f t="shared" si="3"/>
        <v>4928379.9922200004</v>
      </c>
      <c r="K23" s="6">
        <f t="shared" si="4"/>
        <v>3926.6790000004694</v>
      </c>
      <c r="L23" s="6">
        <f t="shared" si="4"/>
        <v>3350809.0931399995</v>
      </c>
      <c r="M23" s="6">
        <f t="shared" si="8"/>
        <v>2260216.9747799998</v>
      </c>
      <c r="N23" s="27">
        <f t="shared" si="5"/>
        <v>99.879152263245359</v>
      </c>
      <c r="O23" s="27">
        <f t="shared" si="6"/>
        <v>53.219395185388173</v>
      </c>
      <c r="P23" s="27">
        <f t="shared" si="7"/>
        <v>68.558301638612377</v>
      </c>
    </row>
    <row r="24" spans="2:16" x14ac:dyDescent="0.2">
      <c r="B24" s="12" t="s">
        <v>22</v>
      </c>
      <c r="C24" s="6">
        <v>16921517.375879999</v>
      </c>
      <c r="D24" s="6">
        <v>24462734.458899993</v>
      </c>
      <c r="E24" s="6">
        <v>2014355.3624200076</v>
      </c>
      <c r="F24" s="6">
        <f t="shared" si="2"/>
        <v>43398607.1972</v>
      </c>
      <c r="G24" s="6">
        <v>14607319.822409999</v>
      </c>
      <c r="H24" s="6">
        <v>6578261.2282700017</v>
      </c>
      <c r="I24" s="6">
        <v>7317309.2655699998</v>
      </c>
      <c r="J24" s="6">
        <f t="shared" si="3"/>
        <v>28502890.31625</v>
      </c>
      <c r="K24" s="6">
        <f t="shared" si="4"/>
        <v>2314197.5534700006</v>
      </c>
      <c r="L24" s="6">
        <f t="shared" si="4"/>
        <v>17884473.230629992</v>
      </c>
      <c r="M24" s="6">
        <f t="shared" si="8"/>
        <v>14895716.88095</v>
      </c>
      <c r="N24" s="27">
        <f t="shared" si="5"/>
        <v>86.323935956425117</v>
      </c>
      <c r="O24" s="27">
        <f t="shared" si="6"/>
        <v>51.192374179579339</v>
      </c>
      <c r="P24" s="27">
        <f t="shared" si="7"/>
        <v>65.676970200299323</v>
      </c>
    </row>
    <row r="25" spans="2:16" x14ac:dyDescent="0.2">
      <c r="B25" s="12" t="s">
        <v>62</v>
      </c>
      <c r="C25" s="6">
        <v>2557391.9300000002</v>
      </c>
      <c r="D25" s="6">
        <v>1215256.3289999999</v>
      </c>
      <c r="E25" s="6">
        <v>269.77699999976903</v>
      </c>
      <c r="F25" s="6">
        <f>SUM(C25:E25)</f>
        <v>3772918.0359999998</v>
      </c>
      <c r="G25" s="6">
        <v>2536180.2308200002</v>
      </c>
      <c r="H25" s="6">
        <v>166120.6939299996</v>
      </c>
      <c r="I25" s="6">
        <v>192919.78105000034</v>
      </c>
      <c r="J25" s="6">
        <f>SUM(G25:I25)</f>
        <v>2895220.7058000001</v>
      </c>
      <c r="K25" s="6">
        <f>+C25-G25</f>
        <v>21211.699179999996</v>
      </c>
      <c r="L25" s="6">
        <f>+D25-H25</f>
        <v>1049135.6350700003</v>
      </c>
      <c r="M25" s="6">
        <f t="shared" si="8"/>
        <v>877697.33019999973</v>
      </c>
      <c r="N25" s="27">
        <f t="shared" si="5"/>
        <v>99.170572999344685</v>
      </c>
      <c r="O25" s="27">
        <f t="shared" si="6"/>
        <v>71.628753576573473</v>
      </c>
      <c r="P25" s="27">
        <f t="shared" si="7"/>
        <v>76.73690968567864</v>
      </c>
    </row>
    <row r="26" spans="2:16" x14ac:dyDescent="0.2">
      <c r="B26" s="12" t="s">
        <v>23</v>
      </c>
      <c r="C26" s="6">
        <v>50161581.180629998</v>
      </c>
      <c r="D26" s="6">
        <v>60152058.705080017</v>
      </c>
      <c r="E26" s="6">
        <v>2109678.8379999995</v>
      </c>
      <c r="F26" s="6">
        <f t="shared" si="2"/>
        <v>112423318.72371002</v>
      </c>
      <c r="G26" s="6">
        <v>49966928.528140001</v>
      </c>
      <c r="H26" s="6">
        <v>17086637.06301</v>
      </c>
      <c r="I26" s="6">
        <v>24858604.469190016</v>
      </c>
      <c r="J26" s="6">
        <f t="shared" si="3"/>
        <v>91912170.060340017</v>
      </c>
      <c r="K26" s="6">
        <f t="shared" si="4"/>
        <v>194652.65248999745</v>
      </c>
      <c r="L26" s="6">
        <f t="shared" si="4"/>
        <v>43065421.642070018</v>
      </c>
      <c r="M26" s="6">
        <f t="shared" si="8"/>
        <v>20511148.663369998</v>
      </c>
      <c r="N26" s="27">
        <f t="shared" si="5"/>
        <v>99.611948730664892</v>
      </c>
      <c r="O26" s="27">
        <f t="shared" si="6"/>
        <v>60.784473851665645</v>
      </c>
      <c r="P26" s="27">
        <f t="shared" si="7"/>
        <v>81.755432150354935</v>
      </c>
    </row>
    <row r="27" spans="2:16" x14ac:dyDescent="0.2">
      <c r="B27" s="12" t="s">
        <v>24</v>
      </c>
      <c r="C27" s="6">
        <v>3816110.449</v>
      </c>
      <c r="D27" s="6">
        <v>4587193.6189999999</v>
      </c>
      <c r="E27" s="6">
        <v>646059.70500000007</v>
      </c>
      <c r="F27" s="6">
        <f t="shared" si="2"/>
        <v>9049363.773</v>
      </c>
      <c r="G27" s="6">
        <v>3778558.60922</v>
      </c>
      <c r="H27" s="6">
        <v>1250813.3800999997</v>
      </c>
      <c r="I27" s="6">
        <v>2035050.8662600005</v>
      </c>
      <c r="J27" s="6">
        <f t="shared" si="3"/>
        <v>7064422.8555800002</v>
      </c>
      <c r="K27" s="6">
        <f t="shared" si="4"/>
        <v>37551.839780000038</v>
      </c>
      <c r="L27" s="6">
        <f t="shared" si="4"/>
        <v>3336380.2389000002</v>
      </c>
      <c r="M27" s="6">
        <f t="shared" si="8"/>
        <v>1984940.9174199998</v>
      </c>
      <c r="N27" s="27">
        <f t="shared" si="5"/>
        <v>99.01596559423902</v>
      </c>
      <c r="O27" s="27">
        <f t="shared" si="6"/>
        <v>59.849934604556069</v>
      </c>
      <c r="P27" s="27">
        <f t="shared" si="7"/>
        <v>78.065409157908547</v>
      </c>
    </row>
    <row r="28" spans="2:16" x14ac:dyDescent="0.2">
      <c r="B28" s="3" t="s">
        <v>25</v>
      </c>
      <c r="C28" s="6">
        <v>3030956.9929999998</v>
      </c>
      <c r="D28" s="6">
        <v>3347932.5140000004</v>
      </c>
      <c r="E28" s="6">
        <v>88055.22424999997</v>
      </c>
      <c r="F28" s="6">
        <f t="shared" si="2"/>
        <v>6466944.7312500002</v>
      </c>
      <c r="G28" s="6">
        <v>2828383.7410199996</v>
      </c>
      <c r="H28" s="6">
        <v>783181.39607000072</v>
      </c>
      <c r="I28" s="6">
        <v>887463.07074999996</v>
      </c>
      <c r="J28" s="6">
        <f t="shared" si="3"/>
        <v>4499028.2078400003</v>
      </c>
      <c r="K28" s="6">
        <f t="shared" si="4"/>
        <v>202573.25198000018</v>
      </c>
      <c r="L28" s="6">
        <f t="shared" si="4"/>
        <v>2564751.1179299997</v>
      </c>
      <c r="M28" s="6">
        <f t="shared" si="8"/>
        <v>1967916.5234099999</v>
      </c>
      <c r="N28" s="27">
        <f t="shared" si="5"/>
        <v>93.316525029954462</v>
      </c>
      <c r="O28" s="27">
        <f t="shared" si="6"/>
        <v>56.617458777531397</v>
      </c>
      <c r="P28" s="27">
        <f t="shared" si="7"/>
        <v>69.569609681361541</v>
      </c>
    </row>
    <row r="29" spans="2:16" x14ac:dyDescent="0.2">
      <c r="B29" s="3" t="s">
        <v>26</v>
      </c>
      <c r="C29" s="6">
        <v>45635958.369940005</v>
      </c>
      <c r="D29" s="6">
        <v>45421636.368150003</v>
      </c>
      <c r="E29" s="6">
        <v>2709124.0732000023</v>
      </c>
      <c r="F29" s="6">
        <f t="shared" si="2"/>
        <v>93766718.811290011</v>
      </c>
      <c r="G29" s="6">
        <v>45235914.754559994</v>
      </c>
      <c r="H29" s="6">
        <v>15465065.711659998</v>
      </c>
      <c r="I29" s="6">
        <v>19957834.786780015</v>
      </c>
      <c r="J29" s="6">
        <f t="shared" si="3"/>
        <v>80658815.253000006</v>
      </c>
      <c r="K29" s="6">
        <f t="shared" si="4"/>
        <v>400043.6153800115</v>
      </c>
      <c r="L29" s="6">
        <f t="shared" si="4"/>
        <v>29956570.656490006</v>
      </c>
      <c r="M29" s="6">
        <f t="shared" si="8"/>
        <v>13107903.558290005</v>
      </c>
      <c r="N29" s="27">
        <f t="shared" si="5"/>
        <v>99.123402620063047</v>
      </c>
      <c r="O29" s="27">
        <f t="shared" si="6"/>
        <v>66.662183029120087</v>
      </c>
      <c r="P29" s="27">
        <f t="shared" si="7"/>
        <v>86.02072918359201</v>
      </c>
    </row>
    <row r="30" spans="2:16" x14ac:dyDescent="0.2">
      <c r="B30" s="3" t="s">
        <v>27</v>
      </c>
      <c r="C30" s="6">
        <v>82063859.660889998</v>
      </c>
      <c r="D30" s="6">
        <v>106044143.19707002</v>
      </c>
      <c r="E30" s="6">
        <v>6936917.9081799686</v>
      </c>
      <c r="F30" s="6">
        <f t="shared" si="2"/>
        <v>195044920.76613998</v>
      </c>
      <c r="G30" s="6">
        <v>81949476.757170007</v>
      </c>
      <c r="H30" s="6">
        <v>50016127.71909</v>
      </c>
      <c r="I30" s="6">
        <v>47374386.645740002</v>
      </c>
      <c r="J30" s="6">
        <f t="shared" ref="J30:J46" si="9">SUM(G30:I30)</f>
        <v>179339991.12200001</v>
      </c>
      <c r="K30" s="6">
        <f t="shared" si="4"/>
        <v>114382.90371999145</v>
      </c>
      <c r="L30" s="6">
        <f t="shared" si="4"/>
        <v>56028015.477980018</v>
      </c>
      <c r="M30" s="6">
        <f t="shared" si="8"/>
        <v>15704929.644139975</v>
      </c>
      <c r="N30" s="27">
        <f t="shared" si="5"/>
        <v>99.860617202026987</v>
      </c>
      <c r="O30" s="27">
        <f t="shared" si="6"/>
        <v>70.154168069025204</v>
      </c>
      <c r="P30" s="27">
        <f t="shared" si="7"/>
        <v>91.948044797859524</v>
      </c>
    </row>
    <row r="31" spans="2:16" x14ac:dyDescent="0.2">
      <c r="B31" s="3" t="s">
        <v>28</v>
      </c>
      <c r="C31" s="6">
        <v>4249736.0820000004</v>
      </c>
      <c r="D31" s="6">
        <v>5097429.7860000003</v>
      </c>
      <c r="E31" s="6">
        <v>569791.08399999887</v>
      </c>
      <c r="F31" s="6">
        <f t="shared" si="2"/>
        <v>9916956.9519999996</v>
      </c>
      <c r="G31" s="6">
        <v>4187696.1585900001</v>
      </c>
      <c r="H31" s="6">
        <v>1791448.8061100002</v>
      </c>
      <c r="I31" s="6">
        <v>1505106.8532199999</v>
      </c>
      <c r="J31" s="6">
        <f t="shared" si="9"/>
        <v>7484251.8179200003</v>
      </c>
      <c r="K31" s="6">
        <f t="shared" si="4"/>
        <v>62039.92341000028</v>
      </c>
      <c r="L31" s="6">
        <f t="shared" si="4"/>
        <v>3305980.9798900001</v>
      </c>
      <c r="M31" s="6">
        <f t="shared" si="8"/>
        <v>2432705.1340799993</v>
      </c>
      <c r="N31" s="27">
        <f t="shared" si="5"/>
        <v>98.540146441733782</v>
      </c>
      <c r="O31" s="27">
        <f t="shared" si="6"/>
        <v>63.967464032810071</v>
      </c>
      <c r="P31" s="27">
        <f t="shared" si="7"/>
        <v>75.469237732353122</v>
      </c>
    </row>
    <row r="32" spans="2:16" x14ac:dyDescent="0.2">
      <c r="B32" s="3" t="s">
        <v>29</v>
      </c>
      <c r="C32" s="6">
        <v>24270045.557999998</v>
      </c>
      <c r="D32" s="6">
        <v>38635951.517999999</v>
      </c>
      <c r="E32" s="6">
        <v>49549.379000000656</v>
      </c>
      <c r="F32" s="6">
        <f t="shared" si="2"/>
        <v>62955546.454999998</v>
      </c>
      <c r="G32" s="6">
        <v>22039477.562660001</v>
      </c>
      <c r="H32" s="6">
        <v>3973935.7235199995</v>
      </c>
      <c r="I32" s="6">
        <v>18725724.179149989</v>
      </c>
      <c r="J32" s="6">
        <f t="shared" si="9"/>
        <v>44739137.46532999</v>
      </c>
      <c r="K32" s="6">
        <f t="shared" si="4"/>
        <v>2230567.9953399971</v>
      </c>
      <c r="L32" s="6">
        <f t="shared" si="4"/>
        <v>34662015.794479996</v>
      </c>
      <c r="M32" s="6">
        <f t="shared" si="8"/>
        <v>18216408.989670008</v>
      </c>
      <c r="N32" s="27">
        <f t="shared" si="5"/>
        <v>90.809378622675268</v>
      </c>
      <c r="O32" s="27">
        <f t="shared" si="6"/>
        <v>41.352835175240685</v>
      </c>
      <c r="P32" s="27">
        <f t="shared" si="7"/>
        <v>71.06464796919694</v>
      </c>
    </row>
    <row r="33" spans="1:16" x14ac:dyDescent="0.2">
      <c r="B33" s="3" t="s">
        <v>30</v>
      </c>
      <c r="C33" s="6">
        <v>712087.10199999996</v>
      </c>
      <c r="D33" s="6">
        <v>1305544.105</v>
      </c>
      <c r="E33" s="6">
        <v>10147.898000000045</v>
      </c>
      <c r="F33" s="6">
        <f t="shared" si="2"/>
        <v>2027779.105</v>
      </c>
      <c r="G33" s="6">
        <v>664453.82889999996</v>
      </c>
      <c r="H33" s="6">
        <v>824617.90122000023</v>
      </c>
      <c r="I33" s="6">
        <v>128310.41096999962</v>
      </c>
      <c r="J33" s="6">
        <f t="shared" si="9"/>
        <v>1617382.1410899998</v>
      </c>
      <c r="K33" s="6">
        <f t="shared" si="4"/>
        <v>47633.273099999991</v>
      </c>
      <c r="L33" s="6">
        <f t="shared" si="4"/>
        <v>480926.20377999975</v>
      </c>
      <c r="M33" s="6">
        <f t="shared" si="8"/>
        <v>410396.96391000017</v>
      </c>
      <c r="N33" s="27">
        <f t="shared" si="5"/>
        <v>93.310751877654425</v>
      </c>
      <c r="O33" s="27">
        <f t="shared" si="6"/>
        <v>73.80296879597185</v>
      </c>
      <c r="P33" s="27">
        <f t="shared" si="7"/>
        <v>79.761258862069198</v>
      </c>
    </row>
    <row r="34" spans="1:16" x14ac:dyDescent="0.2">
      <c r="B34" s="3" t="s">
        <v>31</v>
      </c>
      <c r="C34" s="6">
        <v>1063346.0120000001</v>
      </c>
      <c r="D34" s="6">
        <v>1557762.6209999998</v>
      </c>
      <c r="E34" s="6">
        <v>13475.305000000168</v>
      </c>
      <c r="F34" s="6">
        <f t="shared" si="2"/>
        <v>2634583.9380000001</v>
      </c>
      <c r="G34" s="6">
        <v>1059323.4614599999</v>
      </c>
      <c r="H34" s="6">
        <v>436371.23078000033</v>
      </c>
      <c r="I34" s="6">
        <v>539763.75056999992</v>
      </c>
      <c r="J34" s="6">
        <f t="shared" si="9"/>
        <v>2035458.4428100002</v>
      </c>
      <c r="K34" s="6">
        <f t="shared" si="4"/>
        <v>4022.5505400002003</v>
      </c>
      <c r="L34" s="6">
        <f t="shared" si="4"/>
        <v>1121391.3902199995</v>
      </c>
      <c r="M34" s="6">
        <f t="shared" si="8"/>
        <v>599125.49518999993</v>
      </c>
      <c r="N34" s="27">
        <f t="shared" si="5"/>
        <v>99.621708221537943</v>
      </c>
      <c r="O34" s="27">
        <f t="shared" si="6"/>
        <v>57.063437715212018</v>
      </c>
      <c r="P34" s="27">
        <f t="shared" si="7"/>
        <v>77.259198822687125</v>
      </c>
    </row>
    <row r="35" spans="1:16" x14ac:dyDescent="0.2">
      <c r="B35" s="3" t="s">
        <v>63</v>
      </c>
      <c r="C35" s="6">
        <v>7725204.7380000008</v>
      </c>
      <c r="D35" s="6">
        <v>6534910.4801299972</v>
      </c>
      <c r="E35" s="6">
        <v>401357.79399999976</v>
      </c>
      <c r="F35" s="6">
        <f t="shared" si="2"/>
        <v>14661473.012129998</v>
      </c>
      <c r="G35" s="6">
        <v>7414254.1957200002</v>
      </c>
      <c r="H35" s="6">
        <v>1843059.6647699997</v>
      </c>
      <c r="I35" s="6">
        <v>2706572.0097800009</v>
      </c>
      <c r="J35" s="6">
        <f t="shared" si="9"/>
        <v>11963885.870270001</v>
      </c>
      <c r="K35" s="6">
        <f t="shared" si="4"/>
        <v>310950.54228000063</v>
      </c>
      <c r="L35" s="6">
        <f t="shared" si="4"/>
        <v>4691850.8153599976</v>
      </c>
      <c r="M35" s="6">
        <f t="shared" si="8"/>
        <v>2697587.1418599971</v>
      </c>
      <c r="N35" s="27">
        <f t="shared" si="5"/>
        <v>95.974856941325498</v>
      </c>
      <c r="O35" s="27">
        <f t="shared" si="6"/>
        <v>64.917524991105637</v>
      </c>
      <c r="P35" s="27">
        <f t="shared" si="7"/>
        <v>81.600845019950043</v>
      </c>
    </row>
    <row r="36" spans="1:16" x14ac:dyDescent="0.2">
      <c r="B36" s="13" t="s">
        <v>32</v>
      </c>
      <c r="C36" s="6">
        <v>1085495.4100000001</v>
      </c>
      <c r="D36" s="6">
        <v>3278605.574</v>
      </c>
      <c r="E36" s="6">
        <v>25391.384999999776</v>
      </c>
      <c r="F36" s="6">
        <f t="shared" si="2"/>
        <v>4389492.3689999999</v>
      </c>
      <c r="G36" s="6">
        <v>1002999.33366</v>
      </c>
      <c r="H36" s="6">
        <v>300519.49386999989</v>
      </c>
      <c r="I36" s="6">
        <v>541423.97677999968</v>
      </c>
      <c r="J36" s="6">
        <f t="shared" si="9"/>
        <v>1844942.8043099996</v>
      </c>
      <c r="K36" s="6">
        <f t="shared" si="4"/>
        <v>82496.076340000145</v>
      </c>
      <c r="L36" s="6">
        <f t="shared" si="4"/>
        <v>2978086.0801300001</v>
      </c>
      <c r="M36" s="6">
        <f t="shared" si="8"/>
        <v>2544549.5646900004</v>
      </c>
      <c r="N36" s="27">
        <f t="shared" si="5"/>
        <v>92.400145078457768</v>
      </c>
      <c r="O36" s="27">
        <f t="shared" si="6"/>
        <v>29.869126134089473</v>
      </c>
      <c r="P36" s="27">
        <f t="shared" si="7"/>
        <v>42.030892167385367</v>
      </c>
    </row>
    <row r="37" spans="1:16" x14ac:dyDescent="0.2">
      <c r="B37" s="3" t="s">
        <v>33</v>
      </c>
      <c r="C37" s="6">
        <v>307719.17300000001</v>
      </c>
      <c r="D37" s="6">
        <v>354640.19399999996</v>
      </c>
      <c r="E37" s="6">
        <v>9503.8520000000717</v>
      </c>
      <c r="F37" s="6">
        <f t="shared" si="2"/>
        <v>671863.21900000004</v>
      </c>
      <c r="G37" s="6">
        <v>288948.79501</v>
      </c>
      <c r="H37" s="6">
        <v>91743.641479999991</v>
      </c>
      <c r="I37" s="6">
        <v>159528.66386999993</v>
      </c>
      <c r="J37" s="6">
        <f t="shared" si="9"/>
        <v>540221.10035999992</v>
      </c>
      <c r="K37" s="6">
        <f t="shared" si="4"/>
        <v>18770.377990000008</v>
      </c>
      <c r="L37" s="6">
        <f t="shared" si="4"/>
        <v>262896.55251999997</v>
      </c>
      <c r="M37" s="6">
        <f t="shared" si="8"/>
        <v>131642.11864000012</v>
      </c>
      <c r="N37" s="27">
        <f t="shared" si="5"/>
        <v>93.900159744027391</v>
      </c>
      <c r="O37" s="27">
        <f t="shared" si="6"/>
        <v>57.475209902179891</v>
      </c>
      <c r="P37" s="27">
        <f t="shared" si="7"/>
        <v>80.406410870960315</v>
      </c>
    </row>
    <row r="38" spans="1:16" x14ac:dyDescent="0.2">
      <c r="B38" s="3" t="s">
        <v>34</v>
      </c>
      <c r="C38" s="6">
        <v>11935464.548799999</v>
      </c>
      <c r="D38" s="6">
        <v>15993556.603389997</v>
      </c>
      <c r="E38" s="6">
        <v>384421.29296000674</v>
      </c>
      <c r="F38" s="6">
        <f t="shared" si="2"/>
        <v>28313442.445150003</v>
      </c>
      <c r="G38" s="6">
        <v>9704201.2097599991</v>
      </c>
      <c r="H38" s="6">
        <v>2146892.1537299994</v>
      </c>
      <c r="I38" s="6">
        <v>3264144.4463000018</v>
      </c>
      <c r="J38" s="6">
        <f t="shared" si="9"/>
        <v>15115237.80979</v>
      </c>
      <c r="K38" s="6">
        <f t="shared" si="4"/>
        <v>2231263.33904</v>
      </c>
      <c r="L38" s="6">
        <f t="shared" si="4"/>
        <v>13846664.449659998</v>
      </c>
      <c r="M38" s="6">
        <f t="shared" si="8"/>
        <v>13198204.635360003</v>
      </c>
      <c r="N38" s="27">
        <f t="shared" si="5"/>
        <v>81.305601219649787</v>
      </c>
      <c r="O38" s="27">
        <f t="shared" si="6"/>
        <v>42.432899094140723</v>
      </c>
      <c r="P38" s="27">
        <f t="shared" si="7"/>
        <v>53.385376359910587</v>
      </c>
    </row>
    <row r="39" spans="1:16" x14ac:dyDescent="0.2">
      <c r="B39" s="3" t="s">
        <v>35</v>
      </c>
      <c r="C39" s="6">
        <v>799</v>
      </c>
      <c r="D39" s="6">
        <v>1011</v>
      </c>
      <c r="E39" s="6">
        <v>0</v>
      </c>
      <c r="F39" s="6">
        <f t="shared" si="2"/>
        <v>1810</v>
      </c>
      <c r="G39" s="6">
        <v>763.74213999999984</v>
      </c>
      <c r="H39" s="6">
        <v>343.22894000000008</v>
      </c>
      <c r="I39" s="6">
        <v>363.24369999999999</v>
      </c>
      <c r="J39" s="6">
        <f t="shared" si="9"/>
        <v>1470.2147799999998</v>
      </c>
      <c r="K39" s="6">
        <f t="shared" si="4"/>
        <v>35.257860000000164</v>
      </c>
      <c r="L39" s="6">
        <f t="shared" si="4"/>
        <v>667.77105999999992</v>
      </c>
      <c r="M39" s="6">
        <f t="shared" si="8"/>
        <v>339.78522000000021</v>
      </c>
      <c r="N39" s="27">
        <f t="shared" si="5"/>
        <v>95.587251564455542</v>
      </c>
      <c r="O39" s="27">
        <f t="shared" si="6"/>
        <v>61.158623204419882</v>
      </c>
      <c r="P39" s="27">
        <f t="shared" si="7"/>
        <v>81.227335911602196</v>
      </c>
    </row>
    <row r="40" spans="1:16" x14ac:dyDescent="0.2">
      <c r="B40" s="3" t="s">
        <v>36</v>
      </c>
      <c r="C40" s="6">
        <v>6916710.2829999998</v>
      </c>
      <c r="D40" s="6">
        <v>8168325.3149999995</v>
      </c>
      <c r="E40" s="6">
        <v>117120.18699999899</v>
      </c>
      <c r="F40" s="6">
        <f t="shared" si="2"/>
        <v>15202155.784999998</v>
      </c>
      <c r="G40" s="6">
        <v>6910872.1303900005</v>
      </c>
      <c r="H40" s="6">
        <v>1406851.8086000001</v>
      </c>
      <c r="I40" s="6">
        <v>2333859.0395800006</v>
      </c>
      <c r="J40" s="6">
        <f t="shared" si="9"/>
        <v>10651582.978570001</v>
      </c>
      <c r="K40" s="6">
        <f t="shared" si="4"/>
        <v>5838.1526099992916</v>
      </c>
      <c r="L40" s="6">
        <f t="shared" si="4"/>
        <v>6761473.5063999994</v>
      </c>
      <c r="M40" s="6">
        <f t="shared" si="8"/>
        <v>4550572.8064299971</v>
      </c>
      <c r="N40" s="27">
        <f t="shared" si="5"/>
        <v>99.915593506578588</v>
      </c>
      <c r="O40" s="27">
        <f t="shared" si="6"/>
        <v>55.138908257483855</v>
      </c>
      <c r="P40" s="27">
        <f t="shared" si="7"/>
        <v>70.066266450709207</v>
      </c>
    </row>
    <row r="41" spans="1:16" x14ac:dyDescent="0.2">
      <c r="B41" s="3" t="s">
        <v>37</v>
      </c>
      <c r="C41" s="6">
        <v>375462.54099999997</v>
      </c>
      <c r="D41" s="6">
        <v>428185.25300000003</v>
      </c>
      <c r="E41" s="6">
        <v>1873.1030000000028</v>
      </c>
      <c r="F41" s="6">
        <f t="shared" si="2"/>
        <v>805520.897</v>
      </c>
      <c r="G41" s="6">
        <v>370122.58144000004</v>
      </c>
      <c r="H41" s="6">
        <v>95796.148140000005</v>
      </c>
      <c r="I41" s="6">
        <v>154299.44517999992</v>
      </c>
      <c r="J41" s="6">
        <f t="shared" si="9"/>
        <v>620218.17475999997</v>
      </c>
      <c r="K41" s="6">
        <f t="shared" si="4"/>
        <v>5339.9595599999302</v>
      </c>
      <c r="L41" s="6">
        <f t="shared" si="4"/>
        <v>332389.10486000002</v>
      </c>
      <c r="M41" s="6">
        <f t="shared" si="8"/>
        <v>185302.72224000003</v>
      </c>
      <c r="N41" s="27">
        <f t="shared" si="5"/>
        <v>98.577765029294923</v>
      </c>
      <c r="O41" s="27">
        <f t="shared" si="6"/>
        <v>57.975487901357944</v>
      </c>
      <c r="P41" s="27">
        <f t="shared" si="7"/>
        <v>76.99591370874144</v>
      </c>
    </row>
    <row r="42" spans="1:16" x14ac:dyDescent="0.2">
      <c r="B42" s="3" t="s">
        <v>38</v>
      </c>
      <c r="C42" s="6">
        <v>2614802.3119999999</v>
      </c>
      <c r="D42" s="6">
        <v>3015050.9079999998</v>
      </c>
      <c r="E42" s="6">
        <v>30480.118999999948</v>
      </c>
      <c r="F42" s="6">
        <f t="shared" si="2"/>
        <v>5660333.3389999997</v>
      </c>
      <c r="G42" s="6">
        <v>2378301.0679299999</v>
      </c>
      <c r="H42" s="6">
        <v>678288.78912000032</v>
      </c>
      <c r="I42" s="6">
        <v>1065650.2488599992</v>
      </c>
      <c r="J42" s="6">
        <f t="shared" si="9"/>
        <v>4122240.1059099995</v>
      </c>
      <c r="K42" s="6">
        <f t="shared" si="4"/>
        <v>236501.24407000002</v>
      </c>
      <c r="L42" s="6">
        <f t="shared" si="4"/>
        <v>2336762.1188799995</v>
      </c>
      <c r="M42" s="6">
        <f t="shared" si="8"/>
        <v>1538093.2330900002</v>
      </c>
      <c r="N42" s="27">
        <f t="shared" si="5"/>
        <v>90.955291610970548</v>
      </c>
      <c r="O42" s="27">
        <f t="shared" si="6"/>
        <v>54.29253192945589</v>
      </c>
      <c r="P42" s="27">
        <f t="shared" si="7"/>
        <v>72.826808228899608</v>
      </c>
    </row>
    <row r="43" spans="1:16" x14ac:dyDescent="0.2">
      <c r="B43" s="3" t="s">
        <v>39</v>
      </c>
      <c r="C43" s="6">
        <v>6861233.8879999993</v>
      </c>
      <c r="D43" s="6">
        <v>987242.87000000011</v>
      </c>
      <c r="E43" s="6">
        <v>60971.407000000589</v>
      </c>
      <c r="F43" s="6">
        <f t="shared" si="2"/>
        <v>7909448.165</v>
      </c>
      <c r="G43" s="6">
        <v>6861233.5868200008</v>
      </c>
      <c r="H43" s="6">
        <v>403964.14998999983</v>
      </c>
      <c r="I43" s="6">
        <v>593541.69882000051</v>
      </c>
      <c r="J43" s="6">
        <f t="shared" si="9"/>
        <v>7858739.4356300011</v>
      </c>
      <c r="K43" s="6">
        <f t="shared" si="4"/>
        <v>0.30117999855428934</v>
      </c>
      <c r="L43" s="6">
        <f t="shared" si="4"/>
        <v>583278.72001000028</v>
      </c>
      <c r="M43" s="6">
        <f t="shared" si="8"/>
        <v>50708.72936999891</v>
      </c>
      <c r="N43" s="27">
        <f t="shared" si="5"/>
        <v>99.999995610410551</v>
      </c>
      <c r="O43" s="27">
        <f t="shared" si="6"/>
        <v>92.568251914672999</v>
      </c>
      <c r="P43" s="27">
        <f t="shared" si="7"/>
        <v>99.358884105285767</v>
      </c>
    </row>
    <row r="44" spans="1:16" x14ac:dyDescent="0.2">
      <c r="B44" s="3" t="s">
        <v>40</v>
      </c>
      <c r="C44" s="6">
        <v>556997.82900000003</v>
      </c>
      <c r="D44" s="6">
        <v>681975.7969999999</v>
      </c>
      <c r="E44" s="6">
        <v>228.24500000011176</v>
      </c>
      <c r="F44" s="6">
        <f t="shared" si="2"/>
        <v>1239201.871</v>
      </c>
      <c r="G44" s="6">
        <v>556997.82899000007</v>
      </c>
      <c r="H44" s="6">
        <v>257633.97245999996</v>
      </c>
      <c r="I44" s="6">
        <v>203843.01874000009</v>
      </c>
      <c r="J44" s="6">
        <f t="shared" si="9"/>
        <v>1018474.8201900001</v>
      </c>
      <c r="K44" s="6">
        <f t="shared" si="4"/>
        <v>9.9999597296118736E-6</v>
      </c>
      <c r="L44" s="6">
        <f t="shared" si="4"/>
        <v>424341.82453999994</v>
      </c>
      <c r="M44" s="6">
        <f t="shared" si="8"/>
        <v>220727.05080999993</v>
      </c>
      <c r="N44" s="27">
        <f t="shared" si="5"/>
        <v>99.999999998204672</v>
      </c>
      <c r="O44" s="27">
        <f t="shared" si="6"/>
        <v>65.750536117546062</v>
      </c>
      <c r="P44" s="27">
        <f t="shared" si="7"/>
        <v>82.187966627916751</v>
      </c>
    </row>
    <row r="45" spans="1:16" x14ac:dyDescent="0.2">
      <c r="B45" s="3" t="s">
        <v>41</v>
      </c>
      <c r="C45" s="6">
        <v>136164.26199999999</v>
      </c>
      <c r="D45" s="6">
        <v>184962.18</v>
      </c>
      <c r="E45" s="6">
        <v>905.91200000001118</v>
      </c>
      <c r="F45" s="6">
        <f t="shared" si="2"/>
        <v>322032.35399999999</v>
      </c>
      <c r="G45" s="6">
        <v>136005.74726</v>
      </c>
      <c r="H45" s="6">
        <v>69077.14830999999</v>
      </c>
      <c r="I45" s="6">
        <v>63352.859010000015</v>
      </c>
      <c r="J45" s="6">
        <f t="shared" si="9"/>
        <v>268435.75458000001</v>
      </c>
      <c r="K45" s="6">
        <f t="shared" si="4"/>
        <v>158.51473999998416</v>
      </c>
      <c r="L45" s="6">
        <f t="shared" si="4"/>
        <v>115885.03169</v>
      </c>
      <c r="M45" s="6">
        <f t="shared" si="8"/>
        <v>53596.599419999984</v>
      </c>
      <c r="N45" s="27">
        <f t="shared" si="5"/>
        <v>99.883585650396299</v>
      </c>
      <c r="O45" s="27">
        <f t="shared" si="6"/>
        <v>63.863596623413535</v>
      </c>
      <c r="P45" s="27">
        <f t="shared" si="7"/>
        <v>83.356765631070729</v>
      </c>
    </row>
    <row r="46" spans="1:16" x14ac:dyDescent="0.2">
      <c r="B46" s="3" t="s">
        <v>42</v>
      </c>
      <c r="C46" s="6">
        <v>5749900.9060000004</v>
      </c>
      <c r="D46" s="6">
        <v>7716164.1679999987</v>
      </c>
      <c r="E46" s="6">
        <v>272663.8200000003</v>
      </c>
      <c r="F46" s="6">
        <f t="shared" si="2"/>
        <v>13738728.893999999</v>
      </c>
      <c r="G46" s="6">
        <v>5718623.401229999</v>
      </c>
      <c r="H46" s="6">
        <v>1480390.4157200009</v>
      </c>
      <c r="I46" s="6">
        <v>2864101.9444899997</v>
      </c>
      <c r="J46" s="6">
        <f t="shared" si="9"/>
        <v>10063115.76144</v>
      </c>
      <c r="K46" s="6">
        <f t="shared" si="4"/>
        <v>31277.504770001397</v>
      </c>
      <c r="L46" s="6">
        <f t="shared" si="4"/>
        <v>6235773.7522799978</v>
      </c>
      <c r="M46" s="6">
        <f t="shared" si="8"/>
        <v>3675613.1325599998</v>
      </c>
      <c r="N46" s="27">
        <f t="shared" si="5"/>
        <v>99.456034020736539</v>
      </c>
      <c r="O46" s="27">
        <f t="shared" si="6"/>
        <v>53.460411615340455</v>
      </c>
      <c r="P46" s="27">
        <f t="shared" si="7"/>
        <v>73.246337700387841</v>
      </c>
    </row>
    <row r="47" spans="1:16" x14ac:dyDescent="0.2">
      <c r="C47" s="6"/>
      <c r="D47" s="6"/>
      <c r="E47" s="6"/>
      <c r="F47" s="6"/>
      <c r="G47" s="6"/>
      <c r="H47" s="6"/>
      <c r="I47" s="6"/>
      <c r="J47" s="6"/>
      <c r="K47" s="6"/>
      <c r="L47" s="6"/>
      <c r="M47" s="6"/>
      <c r="N47" s="27"/>
      <c r="O47" s="27"/>
      <c r="P47" s="27"/>
    </row>
    <row r="48" spans="1:16" ht="15" x14ac:dyDescent="0.35">
      <c r="A48" s="3" t="s">
        <v>43</v>
      </c>
      <c r="C48" s="11">
        <f t="shared" ref="C48:M48" si="10">SUM(C50:C52)</f>
        <v>196849969.05220002</v>
      </c>
      <c r="D48" s="11">
        <f t="shared" si="10"/>
        <v>144414910.50718004</v>
      </c>
      <c r="E48" s="11">
        <f>SUM(E50:E52)</f>
        <v>14504946.349999987</v>
      </c>
      <c r="F48" s="11">
        <f>SUM(F50:F52)</f>
        <v>355769825.90938002</v>
      </c>
      <c r="G48" s="11">
        <f t="shared" si="10"/>
        <v>196682578.25920999</v>
      </c>
      <c r="H48" s="11">
        <f t="shared" si="10"/>
        <v>64230710.585620008</v>
      </c>
      <c r="I48" s="11">
        <f t="shared" si="10"/>
        <v>51727182.243559986</v>
      </c>
      <c r="J48" s="11">
        <f t="shared" si="10"/>
        <v>312640471.08838999</v>
      </c>
      <c r="K48" s="11">
        <f t="shared" si="10"/>
        <v>167390.79298999906</v>
      </c>
      <c r="L48" s="11">
        <f t="shared" si="10"/>
        <v>80184199.921560019</v>
      </c>
      <c r="M48" s="11">
        <f t="shared" si="10"/>
        <v>43129354.820990011</v>
      </c>
      <c r="N48" s="27">
        <f>+G48/C48*100</f>
        <v>99.914965293722929</v>
      </c>
      <c r="O48" s="27">
        <f t="shared" si="6"/>
        <v>76.454772955747742</v>
      </c>
      <c r="P48" s="27">
        <f>+J48/F48*100</f>
        <v>87.877174599968541</v>
      </c>
    </row>
    <row r="49" spans="1:16" x14ac:dyDescent="0.2">
      <c r="C49" s="6"/>
      <c r="D49" s="6"/>
      <c r="E49" s="6"/>
      <c r="F49" s="6"/>
      <c r="G49" s="6"/>
      <c r="H49" s="6"/>
      <c r="I49" s="6"/>
      <c r="J49" s="6"/>
      <c r="K49" s="6"/>
      <c r="L49" s="6"/>
      <c r="M49" s="6"/>
      <c r="N49" s="27"/>
      <c r="O49" s="27"/>
      <c r="P49" s="27"/>
    </row>
    <row r="50" spans="1:16" x14ac:dyDescent="0.2">
      <c r="B50" s="3" t="s">
        <v>44</v>
      </c>
      <c r="C50" s="6">
        <v>47495334.322999999</v>
      </c>
      <c r="D50" s="6">
        <v>12121707.931000002</v>
      </c>
      <c r="E50" s="6">
        <v>2566139.1159999967</v>
      </c>
      <c r="F50" s="6">
        <f>SUM(C50:E50)</f>
        <v>62183181.369999997</v>
      </c>
      <c r="G50" s="6">
        <v>47330455.776000008</v>
      </c>
      <c r="H50" s="6">
        <v>5427681.2980000004</v>
      </c>
      <c r="I50" s="6">
        <v>2609596.5139999986</v>
      </c>
      <c r="J50" s="6">
        <f>SUM(G50:I50)</f>
        <v>55367733.588000007</v>
      </c>
      <c r="K50" s="6">
        <f>+C50-G50</f>
        <v>164878.54699999094</v>
      </c>
      <c r="L50" s="6">
        <f>+D50-H50</f>
        <v>6694026.6330000013</v>
      </c>
      <c r="M50" s="6">
        <f t="shared" ref="M50" si="11">F50-J50</f>
        <v>6815447.7819999903</v>
      </c>
      <c r="N50" s="27">
        <f>+G50/C50*100</f>
        <v>99.652853171053167</v>
      </c>
      <c r="O50" s="27">
        <f t="shared" si="6"/>
        <v>88.495059599271215</v>
      </c>
      <c r="P50" s="27">
        <f>+J50/F50*100</f>
        <v>89.03972483902524</v>
      </c>
    </row>
    <row r="51" spans="1:16" ht="14.25" x14ac:dyDescent="0.2">
      <c r="B51" s="3" t="s">
        <v>69</v>
      </c>
      <c r="C51" s="6"/>
      <c r="D51" s="6"/>
      <c r="E51" s="6"/>
      <c r="F51" s="6"/>
      <c r="G51" s="6"/>
      <c r="H51" s="6"/>
      <c r="I51" s="6"/>
      <c r="J51" s="6"/>
      <c r="K51" s="6"/>
      <c r="L51" s="6"/>
      <c r="M51" s="6"/>
      <c r="N51" s="27"/>
      <c r="O51" s="27"/>
      <c r="P51" s="27"/>
    </row>
    <row r="52" spans="1:16" ht="14.25" x14ac:dyDescent="0.2">
      <c r="B52" s="3" t="s">
        <v>70</v>
      </c>
      <c r="C52" s="6">
        <v>149354634.72920001</v>
      </c>
      <c r="D52" s="6">
        <v>132293202.57618003</v>
      </c>
      <c r="E52" s="6">
        <v>11938807.23399999</v>
      </c>
      <c r="F52" s="6">
        <f>SUM(C52:E52)</f>
        <v>293586644.53938001</v>
      </c>
      <c r="G52" s="6">
        <v>149352122.48321</v>
      </c>
      <c r="H52" s="6">
        <v>58803029.287620008</v>
      </c>
      <c r="I52" s="6">
        <v>49117585.729559988</v>
      </c>
      <c r="J52" s="6">
        <f>SUM(G52:I52)</f>
        <v>257272737.50038999</v>
      </c>
      <c r="K52" s="6">
        <f t="shared" ref="K52:L53" si="12">+C52-G52</f>
        <v>2512.2459900081158</v>
      </c>
      <c r="L52" s="6">
        <f t="shared" si="12"/>
        <v>73490173.288560018</v>
      </c>
      <c r="M52" s="6">
        <f t="shared" ref="M52:M53" si="13">F52-J52</f>
        <v>36313907.038990021</v>
      </c>
      <c r="N52" s="27">
        <f t="shared" ref="N52:N53" si="14">+G52/C52*100</f>
        <v>99.998317932353046</v>
      </c>
      <c r="O52" s="27">
        <f t="shared" si="6"/>
        <v>73.906177928551003</v>
      </c>
      <c r="P52" s="27">
        <f>+J52/F52*100</f>
        <v>87.630940400587917</v>
      </c>
    </row>
    <row r="53" spans="1:16" ht="25.5" customHeight="1" x14ac:dyDescent="0.2">
      <c r="B53" s="14" t="s">
        <v>45</v>
      </c>
      <c r="C53" s="6">
        <v>589763.77055999998</v>
      </c>
      <c r="D53" s="6">
        <v>804742.67718</v>
      </c>
      <c r="E53" s="6">
        <v>148.3859999999404</v>
      </c>
      <c r="F53" s="6">
        <f>SUM(C53:E53)</f>
        <v>1394654.8337399999</v>
      </c>
      <c r="G53" s="6">
        <v>589763.29630000005</v>
      </c>
      <c r="H53" s="6">
        <v>219405.73196</v>
      </c>
      <c r="I53" s="6">
        <v>179407.64688000001</v>
      </c>
      <c r="J53" s="6">
        <f>SUM(G53:I53)</f>
        <v>988576.67514000006</v>
      </c>
      <c r="K53" s="6">
        <f t="shared" si="12"/>
        <v>0.47425999992992729</v>
      </c>
      <c r="L53" s="6">
        <f t="shared" si="12"/>
        <v>585336.94521999999</v>
      </c>
      <c r="M53" s="6">
        <f t="shared" si="13"/>
        <v>406078.15859999985</v>
      </c>
      <c r="N53" s="27">
        <f t="shared" si="14"/>
        <v>99.999919584751794</v>
      </c>
      <c r="O53" s="27">
        <f t="shared" si="6"/>
        <v>58.025477728796147</v>
      </c>
      <c r="P53" s="27">
        <f>+J53/F53*100</f>
        <v>70.883250193810781</v>
      </c>
    </row>
    <row r="54" spans="1:16" x14ac:dyDescent="0.2">
      <c r="C54" s="6"/>
      <c r="D54" s="6"/>
      <c r="E54" s="6"/>
      <c r="F54" s="6"/>
      <c r="G54" s="6"/>
      <c r="H54" s="6"/>
      <c r="I54" s="6"/>
      <c r="J54" s="6"/>
      <c r="K54" s="6"/>
      <c r="L54" s="6"/>
      <c r="M54" s="6"/>
      <c r="N54" s="15"/>
      <c r="O54" s="15"/>
      <c r="P54" s="15"/>
    </row>
    <row r="55" spans="1:16" x14ac:dyDescent="0.2">
      <c r="C55" s="6"/>
      <c r="D55" s="6"/>
      <c r="E55" s="6"/>
      <c r="F55" s="6"/>
      <c r="G55" s="6"/>
      <c r="H55" s="6"/>
      <c r="I55" s="6"/>
      <c r="J55" s="6"/>
      <c r="K55" s="6"/>
      <c r="L55" s="6"/>
      <c r="M55" s="6"/>
      <c r="N55" s="15"/>
      <c r="O55" s="15"/>
      <c r="P55" s="15"/>
    </row>
    <row r="56" spans="1:16" x14ac:dyDescent="0.2">
      <c r="A56" s="16"/>
      <c r="B56" s="16"/>
      <c r="C56" s="17"/>
      <c r="D56" s="17"/>
      <c r="E56" s="17"/>
      <c r="F56" s="17"/>
      <c r="G56" s="17"/>
      <c r="H56" s="17"/>
      <c r="I56" s="17"/>
      <c r="J56" s="17"/>
      <c r="K56" s="17"/>
      <c r="L56" s="17"/>
      <c r="M56" s="17"/>
      <c r="N56" s="18"/>
      <c r="O56" s="18"/>
      <c r="P56" s="18"/>
    </row>
    <row r="57" spans="1:16" x14ac:dyDescent="0.2">
      <c r="A57" s="19"/>
      <c r="B57" s="19"/>
      <c r="C57" s="20"/>
      <c r="D57" s="20"/>
      <c r="E57" s="20"/>
      <c r="F57" s="20"/>
      <c r="G57" s="20"/>
      <c r="H57" s="20"/>
      <c r="I57" s="20"/>
      <c r="J57" s="20"/>
      <c r="K57" s="20"/>
      <c r="L57" s="20"/>
      <c r="M57" s="20"/>
      <c r="N57" s="21"/>
      <c r="O57" s="21"/>
      <c r="P57" s="21"/>
    </row>
    <row r="58" spans="1:16" ht="12.75" customHeight="1" x14ac:dyDescent="0.2">
      <c r="A58" s="19" t="s">
        <v>46</v>
      </c>
      <c r="B58" s="22" t="s">
        <v>65</v>
      </c>
      <c r="C58" s="23"/>
      <c r="D58" s="23"/>
      <c r="E58" s="23"/>
      <c r="F58" s="23"/>
      <c r="G58" s="20"/>
      <c r="H58" s="20"/>
      <c r="I58" s="20"/>
      <c r="J58" s="20"/>
      <c r="K58" s="20"/>
      <c r="L58" s="24"/>
      <c r="M58" s="24"/>
    </row>
    <row r="59" spans="1:16" ht="12.75" customHeight="1" x14ac:dyDescent="0.2">
      <c r="A59" s="19" t="s">
        <v>47</v>
      </c>
      <c r="B59" s="22" t="s">
        <v>48</v>
      </c>
      <c r="C59" s="23"/>
      <c r="D59" s="23"/>
      <c r="E59" s="23"/>
      <c r="F59" s="23"/>
      <c r="G59" s="20"/>
      <c r="H59" s="20"/>
      <c r="I59" s="20"/>
      <c r="J59" s="20"/>
      <c r="K59" s="20"/>
      <c r="L59" s="24"/>
      <c r="M59" s="24"/>
    </row>
    <row r="60" spans="1:16" x14ac:dyDescent="0.2">
      <c r="A60" s="19" t="s">
        <v>49</v>
      </c>
      <c r="B60" s="19" t="s">
        <v>50</v>
      </c>
      <c r="C60" s="20"/>
      <c r="D60" s="20"/>
      <c r="E60" s="20"/>
      <c r="F60" s="20"/>
      <c r="G60" s="20"/>
      <c r="H60" s="20"/>
      <c r="I60" s="20"/>
      <c r="J60" s="20"/>
      <c r="K60" s="20"/>
      <c r="L60" s="24"/>
      <c r="M60" s="24"/>
    </row>
    <row r="61" spans="1:16" x14ac:dyDescent="0.2">
      <c r="A61" s="19" t="s">
        <v>51</v>
      </c>
      <c r="B61" s="19" t="s">
        <v>52</v>
      </c>
      <c r="C61" s="20"/>
      <c r="D61" s="20"/>
      <c r="E61" s="20"/>
      <c r="F61" s="20"/>
      <c r="G61" s="20"/>
      <c r="H61" s="20"/>
      <c r="I61" s="20"/>
      <c r="J61" s="20"/>
      <c r="K61" s="20"/>
      <c r="L61" s="24"/>
      <c r="M61" s="24"/>
    </row>
    <row r="62" spans="1:16" x14ac:dyDescent="0.2">
      <c r="A62" s="19" t="s">
        <v>53</v>
      </c>
      <c r="B62" s="19" t="s">
        <v>55</v>
      </c>
      <c r="C62" s="20"/>
      <c r="D62" s="20"/>
      <c r="E62" s="20"/>
      <c r="F62" s="20"/>
      <c r="G62" s="20"/>
      <c r="H62" s="20"/>
      <c r="I62" s="20"/>
      <c r="J62" s="20"/>
      <c r="K62" s="20"/>
      <c r="L62" s="24"/>
      <c r="M62" s="24"/>
    </row>
    <row r="63" spans="1:16" x14ac:dyDescent="0.2">
      <c r="A63" s="19" t="s">
        <v>54</v>
      </c>
      <c r="B63" s="19" t="s">
        <v>57</v>
      </c>
      <c r="C63" s="20"/>
      <c r="D63" s="20"/>
      <c r="E63" s="20"/>
      <c r="F63" s="20"/>
      <c r="G63" s="20"/>
      <c r="H63" s="20"/>
      <c r="I63" s="20"/>
      <c r="J63" s="20"/>
      <c r="K63" s="20"/>
      <c r="L63" s="24"/>
      <c r="M63" s="24"/>
    </row>
    <row r="64" spans="1:16" x14ac:dyDescent="0.2">
      <c r="A64" s="19" t="s">
        <v>56</v>
      </c>
      <c r="B64" s="19" t="s">
        <v>59</v>
      </c>
      <c r="C64" s="20"/>
      <c r="D64" s="20"/>
      <c r="E64" s="20"/>
      <c r="F64" s="20"/>
      <c r="G64" s="20"/>
      <c r="H64" s="20"/>
      <c r="I64" s="20"/>
      <c r="J64" s="20"/>
      <c r="K64" s="20"/>
      <c r="L64" s="24"/>
      <c r="M64" s="24"/>
    </row>
    <row r="65" spans="1:13" x14ac:dyDescent="0.2">
      <c r="A65" s="19" t="s">
        <v>58</v>
      </c>
      <c r="B65" s="19" t="s">
        <v>60</v>
      </c>
      <c r="C65" s="6"/>
      <c r="D65" s="6"/>
      <c r="E65" s="6"/>
      <c r="F65" s="6"/>
      <c r="G65" s="20"/>
      <c r="H65" s="20"/>
      <c r="I65" s="20"/>
      <c r="J65" s="20"/>
      <c r="K65" s="20"/>
      <c r="L65" s="24"/>
      <c r="M65" s="24"/>
    </row>
    <row r="66" spans="1:13" x14ac:dyDescent="0.2">
      <c r="C66" s="6"/>
      <c r="D66" s="6"/>
      <c r="E66" s="6"/>
      <c r="F66" s="6"/>
      <c r="G66" s="6"/>
      <c r="H66" s="6"/>
      <c r="I66" s="6"/>
      <c r="J66" s="6"/>
      <c r="K66" s="6"/>
      <c r="L66" s="6"/>
      <c r="M66" s="6"/>
    </row>
    <row r="67" spans="1:13" x14ac:dyDescent="0.2">
      <c r="C67" s="6"/>
      <c r="D67" s="6"/>
      <c r="E67" s="6"/>
      <c r="F67" s="6"/>
      <c r="G67" s="6"/>
      <c r="H67" s="6"/>
      <c r="I67" s="6"/>
      <c r="J67" s="6"/>
      <c r="K67" s="6"/>
      <c r="L67" s="6"/>
      <c r="M67" s="6"/>
    </row>
    <row r="68" spans="1:13" x14ac:dyDescent="0.2">
      <c r="C68" s="6"/>
      <c r="D68" s="6"/>
      <c r="E68" s="6"/>
      <c r="F68" s="6"/>
      <c r="G68" s="6"/>
      <c r="H68" s="6"/>
      <c r="I68" s="6"/>
      <c r="J68" s="6"/>
      <c r="K68" s="6"/>
      <c r="L68" s="6"/>
      <c r="M68" s="6"/>
    </row>
    <row r="69" spans="1:13" x14ac:dyDescent="0.2">
      <c r="C69" s="6"/>
      <c r="D69" s="6"/>
      <c r="E69" s="6"/>
      <c r="F69" s="6"/>
      <c r="G69" s="6"/>
      <c r="H69" s="6"/>
      <c r="I69" s="6"/>
      <c r="J69" s="6"/>
      <c r="K69" s="6"/>
      <c r="L69" s="6"/>
      <c r="M69" s="6"/>
    </row>
    <row r="70" spans="1:13" x14ac:dyDescent="0.2">
      <c r="C70" s="6"/>
      <c r="D70" s="6"/>
      <c r="E70" s="6"/>
      <c r="F70" s="6"/>
      <c r="G70" s="6"/>
      <c r="H70" s="6"/>
      <c r="I70" s="6"/>
      <c r="J70" s="6"/>
      <c r="K70" s="6"/>
      <c r="L70" s="6"/>
      <c r="M70" s="6"/>
    </row>
    <row r="71" spans="1:13" x14ac:dyDescent="0.2">
      <c r="C71" s="6"/>
      <c r="D71" s="6"/>
      <c r="E71" s="6"/>
      <c r="F71" s="6"/>
      <c r="G71" s="6"/>
      <c r="H71" s="6"/>
      <c r="I71" s="6"/>
      <c r="J71" s="6"/>
      <c r="K71" s="6"/>
      <c r="L71" s="6"/>
      <c r="M71" s="6"/>
    </row>
    <row r="72" spans="1:13" x14ac:dyDescent="0.2">
      <c r="C72" s="6"/>
      <c r="D72" s="6"/>
      <c r="E72" s="6"/>
      <c r="F72" s="6"/>
      <c r="G72" s="6"/>
      <c r="H72" s="6"/>
      <c r="I72" s="6"/>
      <c r="J72" s="6"/>
      <c r="K72" s="6"/>
      <c r="L72" s="6"/>
      <c r="M72" s="6"/>
    </row>
    <row r="73" spans="1:13" x14ac:dyDescent="0.2">
      <c r="C73" s="6"/>
      <c r="D73" s="6"/>
      <c r="E73" s="6"/>
      <c r="F73" s="6"/>
      <c r="G73" s="6"/>
      <c r="H73" s="6"/>
      <c r="I73" s="6"/>
      <c r="J73" s="6"/>
      <c r="K73" s="6"/>
      <c r="L73" s="6"/>
      <c r="M73" s="6"/>
    </row>
    <row r="74" spans="1:13" x14ac:dyDescent="0.2">
      <c r="C74" s="6"/>
      <c r="D74" s="6"/>
      <c r="E74" s="6"/>
      <c r="F74" s="6"/>
      <c r="G74" s="6"/>
      <c r="H74" s="6"/>
      <c r="I74" s="6"/>
      <c r="J74" s="6"/>
      <c r="K74" s="6"/>
      <c r="L74" s="6"/>
      <c r="M74" s="6"/>
    </row>
    <row r="75" spans="1:13" x14ac:dyDescent="0.2">
      <c r="C75" s="6"/>
      <c r="D75" s="6"/>
      <c r="E75" s="6"/>
      <c r="F75" s="6"/>
      <c r="G75" s="6"/>
      <c r="H75" s="6"/>
      <c r="I75" s="6"/>
      <c r="J75" s="6"/>
      <c r="K75" s="6"/>
      <c r="L75" s="6"/>
      <c r="M75" s="6"/>
    </row>
    <row r="76" spans="1:13" x14ac:dyDescent="0.2">
      <c r="C76" s="6"/>
      <c r="D76" s="6"/>
      <c r="E76" s="6"/>
      <c r="F76" s="6"/>
      <c r="G76" s="6"/>
      <c r="H76" s="6"/>
      <c r="I76" s="6"/>
      <c r="J76" s="6"/>
      <c r="K76" s="6"/>
      <c r="L76" s="6"/>
      <c r="M76" s="6"/>
    </row>
  </sheetData>
  <mergeCells count="5">
    <mergeCell ref="A5:B6"/>
    <mergeCell ref="C5:F5"/>
    <mergeCell ref="G5:J5"/>
    <mergeCell ref="K5:M5"/>
    <mergeCell ref="N5:P5"/>
  </mergeCells>
  <printOptions horizontalCentered="1"/>
  <pageMargins left="0.4" right="0.2" top="0.41" bottom="0.41" header="0.3" footer="0.17"/>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8"/>
  <sheetViews>
    <sheetView tabSelected="1" view="pageBreakPreview" zoomScale="115" zoomScaleNormal="175" zoomScaleSheetLayoutView="115" workbookViewId="0">
      <pane xSplit="1" ySplit="7" topLeftCell="B130" activePane="bottomRight" state="frozen"/>
      <selection activeCell="H243" sqref="H243"/>
      <selection pane="topRight" activeCell="H243" sqref="H243"/>
      <selection pane="bottomLeft" activeCell="H243" sqref="H243"/>
      <selection pane="bottomRight" activeCell="H243" sqref="H243"/>
    </sheetView>
  </sheetViews>
  <sheetFormatPr defaultColWidth="9.140625" defaultRowHeight="11.25" x14ac:dyDescent="0.2"/>
  <cols>
    <col min="1" max="1" width="30.28515625" style="61" customWidth="1"/>
    <col min="2" max="4" width="15.7109375" style="61" customWidth="1"/>
    <col min="5" max="5" width="15.7109375" style="124" customWidth="1"/>
    <col min="6" max="6" width="15.7109375" style="117" customWidth="1"/>
    <col min="7" max="7" width="15.7109375" style="36" customWidth="1"/>
    <col min="8" max="8" width="13.140625" style="117" customWidth="1"/>
    <col min="9" max="16384" width="9.140625" style="117"/>
  </cols>
  <sheetData>
    <row r="1" spans="1:22" s="33" customFormat="1" ht="12.75" customHeight="1" x14ac:dyDescent="0.2">
      <c r="A1" s="30"/>
      <c r="B1" s="31"/>
      <c r="C1" s="31"/>
      <c r="D1" s="31"/>
      <c r="E1" s="31"/>
      <c r="F1" s="32"/>
      <c r="G1" s="32"/>
      <c r="H1" s="32"/>
      <c r="I1" s="32"/>
    </row>
    <row r="2" spans="1:22" s="36" customFormat="1" ht="14.25" x14ac:dyDescent="0.3">
      <c r="A2" s="34" t="s">
        <v>71</v>
      </c>
      <c r="B2" s="35"/>
      <c r="C2" s="35"/>
      <c r="D2" s="35"/>
      <c r="E2" s="35"/>
      <c r="F2" s="35"/>
      <c r="G2" s="35"/>
      <c r="H2" s="35"/>
      <c r="I2" s="35"/>
    </row>
    <row r="3" spans="1:22" s="36" customFormat="1" x14ac:dyDescent="0.2">
      <c r="A3" s="37" t="s">
        <v>72</v>
      </c>
      <c r="B3" s="35"/>
      <c r="C3" s="35"/>
      <c r="D3" s="35"/>
      <c r="E3" s="35"/>
      <c r="F3" s="38"/>
      <c r="G3" s="38"/>
      <c r="H3" s="38"/>
      <c r="I3" s="38"/>
    </row>
    <row r="4" spans="1:22" s="36" customFormat="1" x14ac:dyDescent="0.2">
      <c r="A4" s="39" t="s">
        <v>73</v>
      </c>
      <c r="B4" s="40"/>
      <c r="C4" s="40"/>
      <c r="D4" s="40"/>
      <c r="E4" s="40"/>
      <c r="F4" s="40"/>
      <c r="G4" s="40"/>
      <c r="H4" s="40"/>
      <c r="I4" s="40"/>
    </row>
    <row r="5" spans="1:22" s="33" customFormat="1" ht="6" customHeight="1" x14ac:dyDescent="0.2">
      <c r="A5" s="41" t="s">
        <v>74</v>
      </c>
      <c r="B5" s="42"/>
      <c r="C5" s="43"/>
      <c r="D5" s="43"/>
      <c r="E5" s="44"/>
      <c r="F5" s="42"/>
      <c r="G5" s="44"/>
      <c r="H5" s="44"/>
    </row>
    <row r="6" spans="1:22" s="33" customFormat="1" ht="14.25" customHeight="1" x14ac:dyDescent="0.2">
      <c r="A6" s="45"/>
      <c r="B6" s="46" t="s">
        <v>75</v>
      </c>
      <c r="C6" s="47" t="s">
        <v>76</v>
      </c>
      <c r="D6" s="48"/>
      <c r="E6" s="49"/>
      <c r="F6" s="50" t="s">
        <v>77</v>
      </c>
      <c r="G6" s="51" t="s">
        <v>78</v>
      </c>
      <c r="H6" s="52" t="s">
        <v>79</v>
      </c>
    </row>
    <row r="7" spans="1:22" s="33" customFormat="1" ht="37.15" customHeight="1" x14ac:dyDescent="0.2">
      <c r="A7" s="53"/>
      <c r="B7" s="54"/>
      <c r="C7" s="55" t="s">
        <v>80</v>
      </c>
      <c r="D7" s="55" t="s">
        <v>81</v>
      </c>
      <c r="E7" s="55" t="s">
        <v>9</v>
      </c>
      <c r="F7" s="56"/>
      <c r="G7" s="57"/>
      <c r="H7" s="58"/>
    </row>
    <row r="8" spans="1:22" s="61" customFormat="1" x14ac:dyDescent="0.2">
      <c r="A8" s="59"/>
      <c r="B8" s="60"/>
      <c r="C8" s="60"/>
      <c r="D8" s="60"/>
      <c r="E8" s="60"/>
      <c r="F8" s="60"/>
      <c r="G8" s="60"/>
      <c r="H8" s="60"/>
    </row>
    <row r="9" spans="1:22" s="61" customFormat="1" ht="13.5" x14ac:dyDescent="0.2">
      <c r="A9" s="62" t="s">
        <v>82</v>
      </c>
      <c r="B9" s="60"/>
      <c r="C9" s="60"/>
      <c r="D9" s="60"/>
      <c r="E9" s="60"/>
      <c r="F9" s="60"/>
      <c r="G9" s="60"/>
      <c r="H9" s="60"/>
    </row>
    <row r="10" spans="1:22" s="61" customFormat="1" ht="11.25" customHeight="1" x14ac:dyDescent="0.2">
      <c r="A10" s="63" t="s">
        <v>83</v>
      </c>
      <c r="B10" s="64">
        <f t="shared" ref="B10:G10" si="0">SUM(B11:B15)</f>
        <v>8315344</v>
      </c>
      <c r="C10" s="64">
        <f t="shared" si="0"/>
        <v>6045193.7509700004</v>
      </c>
      <c r="D10" s="64">
        <f t="shared" si="0"/>
        <v>236981.78359000001</v>
      </c>
      <c r="E10" s="64">
        <f t="shared" si="0"/>
        <v>6282175.5345599996</v>
      </c>
      <c r="F10" s="64">
        <f t="shared" si="0"/>
        <v>2033168.4654399999</v>
      </c>
      <c r="G10" s="64">
        <f t="shared" si="0"/>
        <v>2270150.2490299996</v>
      </c>
      <c r="H10" s="65">
        <f t="shared" ref="H10:H15" si="1">E10/B10*100</f>
        <v>75.549195975055255</v>
      </c>
      <c r="I10" s="66"/>
      <c r="J10" s="66"/>
      <c r="K10" s="66"/>
      <c r="L10" s="66"/>
      <c r="M10" s="66"/>
      <c r="N10" s="66"/>
      <c r="O10" s="66"/>
      <c r="P10" s="66"/>
      <c r="Q10" s="66"/>
      <c r="R10" s="66"/>
      <c r="S10" s="66"/>
      <c r="T10" s="66"/>
      <c r="U10" s="66"/>
      <c r="V10" s="66"/>
    </row>
    <row r="11" spans="1:22" s="61" customFormat="1" ht="11.25" customHeight="1" x14ac:dyDescent="0.2">
      <c r="A11" s="67" t="s">
        <v>84</v>
      </c>
      <c r="B11" s="68">
        <v>2452365</v>
      </c>
      <c r="C11" s="69">
        <v>1974437.5533400003</v>
      </c>
      <c r="D11" s="68">
        <v>49742.704140000023</v>
      </c>
      <c r="E11" s="69">
        <f>SUM(C11:D11)</f>
        <v>2024180.2574800004</v>
      </c>
      <c r="F11" s="69">
        <f>B11-E11</f>
        <v>428184.74251999962</v>
      </c>
      <c r="G11" s="69">
        <f>B11-C11</f>
        <v>477927.44665999967</v>
      </c>
      <c r="H11" s="70">
        <f t="shared" si="1"/>
        <v>82.539926050159764</v>
      </c>
    </row>
    <row r="12" spans="1:22" s="61" customFormat="1" ht="11.25" customHeight="1" x14ac:dyDescent="0.2">
      <c r="A12" s="71" t="s">
        <v>85</v>
      </c>
      <c r="B12" s="68">
        <v>132315</v>
      </c>
      <c r="C12" s="69">
        <v>63882.739529999999</v>
      </c>
      <c r="D12" s="68">
        <v>2723.8591900000001</v>
      </c>
      <c r="E12" s="69">
        <f>SUM(C12:D12)</f>
        <v>66606.598719999995</v>
      </c>
      <c r="F12" s="69">
        <f>B12-E12</f>
        <v>65708.401280000005</v>
      </c>
      <c r="G12" s="69">
        <f>B12-C12</f>
        <v>68432.260470000008</v>
      </c>
      <c r="H12" s="70">
        <f t="shared" si="1"/>
        <v>50.339416332237462</v>
      </c>
    </row>
    <row r="13" spans="1:22" s="61" customFormat="1" ht="11.25" customHeight="1" x14ac:dyDescent="0.2">
      <c r="A13" s="67" t="s">
        <v>86</v>
      </c>
      <c r="B13" s="68">
        <v>297721</v>
      </c>
      <c r="C13" s="69">
        <v>200213.43266999998</v>
      </c>
      <c r="D13" s="68">
        <v>27634.049230000001</v>
      </c>
      <c r="E13" s="69">
        <f>SUM(C13:D13)</f>
        <v>227847.48189999998</v>
      </c>
      <c r="F13" s="69">
        <f>B13-E13</f>
        <v>69873.518100000016</v>
      </c>
      <c r="G13" s="69">
        <f>B13-C13</f>
        <v>97507.56733000002</v>
      </c>
      <c r="H13" s="70">
        <f t="shared" si="1"/>
        <v>76.530537617433765</v>
      </c>
    </row>
    <row r="14" spans="1:22" s="61" customFormat="1" ht="11.25" customHeight="1" x14ac:dyDescent="0.2">
      <c r="A14" s="67" t="s">
        <v>87</v>
      </c>
      <c r="B14" s="68">
        <v>5338036</v>
      </c>
      <c r="C14" s="69">
        <v>3741441.36044</v>
      </c>
      <c r="D14" s="68">
        <v>150017.01678999999</v>
      </c>
      <c r="E14" s="69">
        <f>SUM(C14:D14)</f>
        <v>3891458.3772299998</v>
      </c>
      <c r="F14" s="69">
        <f>B14-E14</f>
        <v>1446577.6227700002</v>
      </c>
      <c r="G14" s="69">
        <f>B14-C14</f>
        <v>1596594.63956</v>
      </c>
      <c r="H14" s="70">
        <f t="shared" si="1"/>
        <v>72.900564500314346</v>
      </c>
    </row>
    <row r="15" spans="1:22" s="61" customFormat="1" ht="11.25" customHeight="1" x14ac:dyDescent="0.2">
      <c r="A15" s="67" t="s">
        <v>88</v>
      </c>
      <c r="B15" s="68">
        <v>94907</v>
      </c>
      <c r="C15" s="69">
        <v>65218.664990000005</v>
      </c>
      <c r="D15" s="68">
        <v>6864.1542399999998</v>
      </c>
      <c r="E15" s="69">
        <f>SUM(C15:D15)</f>
        <v>72082.819230000008</v>
      </c>
      <c r="F15" s="69">
        <f>B15-E15</f>
        <v>22824.180769999992</v>
      </c>
      <c r="G15" s="69">
        <f>B15-C15</f>
        <v>29688.335009999995</v>
      </c>
      <c r="H15" s="70">
        <f t="shared" si="1"/>
        <v>75.9510038564068</v>
      </c>
    </row>
    <row r="16" spans="1:22" s="61" customFormat="1" ht="11.25" customHeight="1" x14ac:dyDescent="0.2">
      <c r="B16" s="72"/>
      <c r="C16" s="72"/>
      <c r="D16" s="72"/>
      <c r="E16" s="72"/>
      <c r="F16" s="72"/>
      <c r="G16" s="72"/>
      <c r="H16" s="65"/>
    </row>
    <row r="17" spans="1:8" s="61" customFormat="1" ht="11.25" customHeight="1" x14ac:dyDescent="0.2">
      <c r="A17" s="63" t="s">
        <v>89</v>
      </c>
      <c r="B17" s="68">
        <v>5054788.835</v>
      </c>
      <c r="C17" s="69">
        <v>4085752.3953600004</v>
      </c>
      <c r="D17" s="68">
        <v>43098.125509999998</v>
      </c>
      <c r="E17" s="69">
        <f>SUM(C17:D17)</f>
        <v>4128850.5208700006</v>
      </c>
      <c r="F17" s="69">
        <f>B17-E17</f>
        <v>925938.31412999937</v>
      </c>
      <c r="G17" s="69">
        <f>B17-C17</f>
        <v>969036.43963999953</v>
      </c>
      <c r="H17" s="70">
        <f>E17/B17*100</f>
        <v>81.681958547532503</v>
      </c>
    </row>
    <row r="18" spans="1:8" s="61" customFormat="1" ht="11.25" customHeight="1" x14ac:dyDescent="0.2">
      <c r="A18" s="67"/>
      <c r="B18" s="73"/>
      <c r="C18" s="72"/>
      <c r="D18" s="73"/>
      <c r="E18" s="72"/>
      <c r="F18" s="72"/>
      <c r="G18" s="72"/>
      <c r="H18" s="65"/>
    </row>
    <row r="19" spans="1:8" s="61" customFormat="1" ht="11.25" customHeight="1" x14ac:dyDescent="0.2">
      <c r="A19" s="63" t="s">
        <v>90</v>
      </c>
      <c r="B19" s="68">
        <v>259408.30100000001</v>
      </c>
      <c r="C19" s="69">
        <v>185922.40896</v>
      </c>
      <c r="D19" s="68">
        <v>12478.32834</v>
      </c>
      <c r="E19" s="69">
        <f>SUM(C19:D19)</f>
        <v>198400.73730000001</v>
      </c>
      <c r="F19" s="69">
        <f>B19-E19</f>
        <v>61007.563699999999</v>
      </c>
      <c r="G19" s="69">
        <f>B19-C19</f>
        <v>73485.892040000006</v>
      </c>
      <c r="H19" s="70">
        <f>E19/B19*100</f>
        <v>76.482031043409066</v>
      </c>
    </row>
    <row r="20" spans="1:8" s="61" customFormat="1" ht="11.25" customHeight="1" x14ac:dyDescent="0.2">
      <c r="A20" s="67"/>
      <c r="B20" s="73"/>
      <c r="C20" s="72"/>
      <c r="D20" s="73"/>
      <c r="E20" s="72"/>
      <c r="F20" s="72"/>
      <c r="G20" s="72"/>
      <c r="H20" s="65"/>
    </row>
    <row r="21" spans="1:8" s="61" customFormat="1" ht="11.25" customHeight="1" x14ac:dyDescent="0.2">
      <c r="A21" s="63" t="s">
        <v>91</v>
      </c>
      <c r="B21" s="68">
        <v>3368954.3860000004</v>
      </c>
      <c r="C21" s="69">
        <v>2628045.1166399997</v>
      </c>
      <c r="D21" s="68">
        <v>89126.876700000008</v>
      </c>
      <c r="E21" s="69">
        <f>SUM(C21:D21)</f>
        <v>2717171.9933399996</v>
      </c>
      <c r="F21" s="69">
        <f>B21-E21</f>
        <v>651782.39266000083</v>
      </c>
      <c r="G21" s="69">
        <f>B21-C21</f>
        <v>740909.26936000073</v>
      </c>
      <c r="H21" s="70">
        <f>E21/B21*100</f>
        <v>80.653273449811536</v>
      </c>
    </row>
    <row r="22" spans="1:8" s="61" customFormat="1" ht="11.25" customHeight="1" x14ac:dyDescent="0.2">
      <c r="A22" s="67"/>
      <c r="B22" s="72"/>
      <c r="C22" s="72"/>
      <c r="D22" s="72"/>
      <c r="E22" s="72"/>
      <c r="F22" s="72"/>
      <c r="G22" s="72"/>
      <c r="H22" s="65"/>
    </row>
    <row r="23" spans="1:8" s="61" customFormat="1" ht="11.25" customHeight="1" x14ac:dyDescent="0.2">
      <c r="A23" s="63" t="s">
        <v>92</v>
      </c>
      <c r="B23" s="64">
        <f t="shared" ref="B23:G23" si="2">SUM(B24:B31)</f>
        <v>23241821.333619997</v>
      </c>
      <c r="C23" s="64">
        <f t="shared" si="2"/>
        <v>11928363.233589998</v>
      </c>
      <c r="D23" s="64">
        <f t="shared" si="2"/>
        <v>848962.02483000013</v>
      </c>
      <c r="E23" s="64">
        <f t="shared" si="2"/>
        <v>12777325.258419998</v>
      </c>
      <c r="F23" s="64">
        <f t="shared" si="2"/>
        <v>10464496.075199997</v>
      </c>
      <c r="G23" s="64">
        <f t="shared" si="2"/>
        <v>11313458.100029998</v>
      </c>
      <c r="H23" s="65">
        <f t="shared" ref="H23:H31" si="3">E23/B23*100</f>
        <v>54.975576461975514</v>
      </c>
    </row>
    <row r="24" spans="1:8" s="61" customFormat="1" ht="11.25" customHeight="1" x14ac:dyDescent="0.2">
      <c r="A24" s="67" t="s">
        <v>93</v>
      </c>
      <c r="B24" s="68">
        <v>19039417.520619996</v>
      </c>
      <c r="C24" s="69">
        <v>8982438.0033599995</v>
      </c>
      <c r="D24" s="68">
        <v>739264.45304000017</v>
      </c>
      <c r="E24" s="69">
        <f t="shared" ref="E24:E31" si="4">SUM(C24:D24)</f>
        <v>9721702.4563999996</v>
      </c>
      <c r="F24" s="69">
        <f t="shared" ref="F24:F31" si="5">B24-E24</f>
        <v>9317715.0642199963</v>
      </c>
      <c r="G24" s="69">
        <f t="shared" ref="G24:G31" si="6">B24-C24</f>
        <v>10056979.517259996</v>
      </c>
      <c r="H24" s="70">
        <f t="shared" si="3"/>
        <v>51.060923717184302</v>
      </c>
    </row>
    <row r="25" spans="1:8" s="61" customFormat="1" ht="11.25" customHeight="1" x14ac:dyDescent="0.2">
      <c r="A25" s="67" t="s">
        <v>94</v>
      </c>
      <c r="B25" s="68">
        <v>636170</v>
      </c>
      <c r="C25" s="69">
        <v>344670.97730000003</v>
      </c>
      <c r="D25" s="68">
        <v>24897.697809999998</v>
      </c>
      <c r="E25" s="69">
        <f t="shared" si="4"/>
        <v>369568.67511000001</v>
      </c>
      <c r="F25" s="69">
        <f t="shared" si="5"/>
        <v>266601.32488999999</v>
      </c>
      <c r="G25" s="69">
        <f t="shared" si="6"/>
        <v>291499.02269999997</v>
      </c>
      <c r="H25" s="70">
        <f t="shared" si="3"/>
        <v>58.09275431252653</v>
      </c>
    </row>
    <row r="26" spans="1:8" s="61" customFormat="1" ht="11.25" customHeight="1" x14ac:dyDescent="0.2">
      <c r="A26" s="67" t="s">
        <v>95</v>
      </c>
      <c r="B26" s="68">
        <v>2447938.0790000004</v>
      </c>
      <c r="C26" s="69">
        <v>1933440.0650100003</v>
      </c>
      <c r="D26" s="68">
        <v>73786.427009999999</v>
      </c>
      <c r="E26" s="69">
        <f t="shared" si="4"/>
        <v>2007226.4920200002</v>
      </c>
      <c r="F26" s="69">
        <f t="shared" si="5"/>
        <v>440711.58698000014</v>
      </c>
      <c r="G26" s="69">
        <f t="shared" si="6"/>
        <v>514498.01399000012</v>
      </c>
      <c r="H26" s="70">
        <f t="shared" si="3"/>
        <v>81.99662030830315</v>
      </c>
    </row>
    <row r="27" spans="1:8" s="61" customFormat="1" ht="11.25" customHeight="1" x14ac:dyDescent="0.2">
      <c r="A27" s="67" t="s">
        <v>96</v>
      </c>
      <c r="B27" s="68">
        <v>253150.17300000001</v>
      </c>
      <c r="C27" s="69">
        <v>163347.74126000004</v>
      </c>
      <c r="D27" s="68">
        <v>3331.7049099999999</v>
      </c>
      <c r="E27" s="69">
        <f t="shared" si="4"/>
        <v>166679.44617000004</v>
      </c>
      <c r="F27" s="69">
        <f t="shared" si="5"/>
        <v>86470.726829999971</v>
      </c>
      <c r="G27" s="69">
        <f t="shared" si="6"/>
        <v>89802.431739999971</v>
      </c>
      <c r="H27" s="70">
        <f t="shared" si="3"/>
        <v>65.842122165960376</v>
      </c>
    </row>
    <row r="28" spans="1:8" s="61" customFormat="1" ht="11.25" customHeight="1" x14ac:dyDescent="0.2">
      <c r="A28" s="67" t="s">
        <v>97</v>
      </c>
      <c r="B28" s="68">
        <v>266727.73700000002</v>
      </c>
      <c r="C28" s="69">
        <v>214361.80939000001</v>
      </c>
      <c r="D28" s="68">
        <v>5000.8372300000001</v>
      </c>
      <c r="E28" s="69">
        <f t="shared" si="4"/>
        <v>219362.64662000001</v>
      </c>
      <c r="F28" s="69">
        <f t="shared" si="5"/>
        <v>47365.090380000009</v>
      </c>
      <c r="G28" s="69">
        <f t="shared" si="6"/>
        <v>52365.927610000013</v>
      </c>
      <c r="H28" s="70">
        <f t="shared" si="3"/>
        <v>82.242157897511788</v>
      </c>
    </row>
    <row r="29" spans="1:8" s="61" customFormat="1" ht="11.25" customHeight="1" x14ac:dyDescent="0.2">
      <c r="A29" s="67" t="s">
        <v>98</v>
      </c>
      <c r="B29" s="68">
        <v>145051.42600000004</v>
      </c>
      <c r="C29" s="69">
        <v>88586.650280000002</v>
      </c>
      <c r="D29" s="68">
        <v>2405.4832799999999</v>
      </c>
      <c r="E29" s="69">
        <f t="shared" si="4"/>
        <v>90992.133560000002</v>
      </c>
      <c r="F29" s="69">
        <f t="shared" si="5"/>
        <v>54059.292440000034</v>
      </c>
      <c r="G29" s="69">
        <f t="shared" si="6"/>
        <v>56464.775720000034</v>
      </c>
      <c r="H29" s="70">
        <f t="shared" si="3"/>
        <v>62.730947271073347</v>
      </c>
    </row>
    <row r="30" spans="1:8" s="61" customFormat="1" ht="11.25" customHeight="1" x14ac:dyDescent="0.2">
      <c r="A30" s="67" t="s">
        <v>99</v>
      </c>
      <c r="B30" s="68">
        <v>343479.19899999996</v>
      </c>
      <c r="C30" s="69">
        <v>119070.30235</v>
      </c>
      <c r="D30" s="68">
        <v>0</v>
      </c>
      <c r="E30" s="69">
        <f t="shared" si="4"/>
        <v>119070.30235</v>
      </c>
      <c r="F30" s="69">
        <f t="shared" si="5"/>
        <v>224408.89664999995</v>
      </c>
      <c r="G30" s="69">
        <f t="shared" si="6"/>
        <v>224408.89664999995</v>
      </c>
      <c r="H30" s="70">
        <f t="shared" si="3"/>
        <v>34.665942711133432</v>
      </c>
    </row>
    <row r="31" spans="1:8" s="61" customFormat="1" ht="11.25" customHeight="1" x14ac:dyDescent="0.2">
      <c r="A31" s="67" t="s">
        <v>100</v>
      </c>
      <c r="B31" s="68">
        <v>109887.19899999999</v>
      </c>
      <c r="C31" s="69">
        <v>82447.684640000007</v>
      </c>
      <c r="D31" s="68">
        <v>275.42154999999997</v>
      </c>
      <c r="E31" s="69">
        <f t="shared" si="4"/>
        <v>82723.106190000006</v>
      </c>
      <c r="F31" s="69">
        <f t="shared" si="5"/>
        <v>27164.092809999987</v>
      </c>
      <c r="G31" s="69">
        <f t="shared" si="6"/>
        <v>27439.514359999986</v>
      </c>
      <c r="H31" s="70">
        <f t="shared" si="3"/>
        <v>75.280020732897199</v>
      </c>
    </row>
    <row r="32" spans="1:8" s="61" customFormat="1" ht="11.25" customHeight="1" x14ac:dyDescent="0.2">
      <c r="A32" s="67"/>
      <c r="B32" s="72"/>
      <c r="C32" s="72"/>
      <c r="D32" s="72"/>
      <c r="E32" s="72"/>
      <c r="F32" s="72"/>
      <c r="G32" s="72"/>
      <c r="H32" s="65"/>
    </row>
    <row r="33" spans="1:8" s="61" customFormat="1" ht="11.25" customHeight="1" x14ac:dyDescent="0.2">
      <c r="A33" s="63" t="s">
        <v>101</v>
      </c>
      <c r="B33" s="74">
        <f t="shared" ref="B33:G33" si="7">+B34+B35</f>
        <v>1533510.0299999998</v>
      </c>
      <c r="C33" s="74">
        <f t="shared" si="7"/>
        <v>1061056.94411</v>
      </c>
      <c r="D33" s="74">
        <f t="shared" si="7"/>
        <v>19590.891919999998</v>
      </c>
      <c r="E33" s="74">
        <f t="shared" si="7"/>
        <v>1080647.8360299999</v>
      </c>
      <c r="F33" s="74">
        <f t="shared" si="7"/>
        <v>452862.19396999991</v>
      </c>
      <c r="G33" s="74">
        <f t="shared" si="7"/>
        <v>472453.08588999981</v>
      </c>
      <c r="H33" s="65">
        <f>E33/B33*100</f>
        <v>70.468912161598325</v>
      </c>
    </row>
    <row r="34" spans="1:8" s="61" customFormat="1" ht="11.25" customHeight="1" x14ac:dyDescent="0.2">
      <c r="A34" s="67" t="s">
        <v>102</v>
      </c>
      <c r="B34" s="68">
        <v>1504373.6949999998</v>
      </c>
      <c r="C34" s="69">
        <v>1042619.19782</v>
      </c>
      <c r="D34" s="68">
        <v>18349.161969999997</v>
      </c>
      <c r="E34" s="69">
        <f>SUM(C34:D34)</f>
        <v>1060968.3597899999</v>
      </c>
      <c r="F34" s="69">
        <f>B34-E34</f>
        <v>443405.33520999993</v>
      </c>
      <c r="G34" s="69">
        <f>B34-C34</f>
        <v>461754.49717999983</v>
      </c>
      <c r="H34" s="70">
        <f>E34/B34*100</f>
        <v>70.525585718248024</v>
      </c>
    </row>
    <row r="35" spans="1:8" s="61" customFormat="1" ht="11.25" customHeight="1" x14ac:dyDescent="0.2">
      <c r="A35" s="67" t="s">
        <v>103</v>
      </c>
      <c r="B35" s="68">
        <v>29136.334999999999</v>
      </c>
      <c r="C35" s="69">
        <v>18437.746289999999</v>
      </c>
      <c r="D35" s="68">
        <v>1241.7299499999999</v>
      </c>
      <c r="E35" s="69">
        <f>SUM(C35:D35)</f>
        <v>19679.47624</v>
      </c>
      <c r="F35" s="69">
        <f>B35-E35</f>
        <v>9456.8587599999992</v>
      </c>
      <c r="G35" s="69">
        <f>B35-C35</f>
        <v>10698.58871</v>
      </c>
      <c r="H35" s="70">
        <f>E35/B35*100</f>
        <v>67.542730545897427</v>
      </c>
    </row>
    <row r="36" spans="1:8" s="61" customFormat="1" ht="11.25" customHeight="1" x14ac:dyDescent="0.2">
      <c r="A36" s="67"/>
      <c r="B36" s="72"/>
      <c r="C36" s="72"/>
      <c r="D36" s="72"/>
      <c r="E36" s="72"/>
      <c r="F36" s="72"/>
      <c r="G36" s="72"/>
      <c r="H36" s="65"/>
    </row>
    <row r="37" spans="1:8" s="61" customFormat="1" ht="11.25" customHeight="1" x14ac:dyDescent="0.2">
      <c r="A37" s="63" t="s">
        <v>104</v>
      </c>
      <c r="B37" s="74">
        <f t="shared" ref="B37:G37" si="8">SUM(B38:B43)</f>
        <v>221659691.57300004</v>
      </c>
      <c r="C37" s="74">
        <f t="shared" si="8"/>
        <v>180020813.57242996</v>
      </c>
      <c r="D37" s="74">
        <f t="shared" si="8"/>
        <v>2660923.6638600002</v>
      </c>
      <c r="E37" s="74">
        <f t="shared" si="8"/>
        <v>182681737.23628998</v>
      </c>
      <c r="F37" s="74">
        <f t="shared" si="8"/>
        <v>38977954.336710058</v>
      </c>
      <c r="G37" s="74">
        <f t="shared" si="8"/>
        <v>41638878.000570044</v>
      </c>
      <c r="H37" s="65">
        <f t="shared" ref="H37:H43" si="9">E37/B37*100</f>
        <v>82.415407122465794</v>
      </c>
    </row>
    <row r="38" spans="1:8" s="61" customFormat="1" ht="11.25" customHeight="1" x14ac:dyDescent="0.2">
      <c r="A38" s="67" t="s">
        <v>105</v>
      </c>
      <c r="B38" s="68">
        <v>221111822.30600002</v>
      </c>
      <c r="C38" s="69">
        <v>179643951.82546997</v>
      </c>
      <c r="D38" s="68">
        <v>2636552.1019800003</v>
      </c>
      <c r="E38" s="69">
        <f t="shared" ref="E38:E43" si="10">SUM(C38:D38)</f>
        <v>182280503.92744997</v>
      </c>
      <c r="F38" s="69">
        <f t="shared" ref="F38:F43" si="11">B38-E38</f>
        <v>38831318.378550053</v>
      </c>
      <c r="G38" s="69">
        <f t="shared" ref="G38:G43" si="12">B38-C38</f>
        <v>41467870.480530053</v>
      </c>
      <c r="H38" s="70">
        <f t="shared" si="9"/>
        <v>82.438153702694919</v>
      </c>
    </row>
    <row r="39" spans="1:8" s="61" customFormat="1" ht="11.25" customHeight="1" x14ac:dyDescent="0.2">
      <c r="A39" s="75" t="s">
        <v>106</v>
      </c>
      <c r="B39" s="68">
        <v>26137.050000000003</v>
      </c>
      <c r="C39" s="69">
        <v>17348.487079999999</v>
      </c>
      <c r="D39" s="68">
        <v>675.50043000000005</v>
      </c>
      <c r="E39" s="69">
        <f t="shared" si="10"/>
        <v>18023.987509999999</v>
      </c>
      <c r="F39" s="69">
        <f t="shared" si="11"/>
        <v>8113.0624900000039</v>
      </c>
      <c r="G39" s="69">
        <f t="shared" si="12"/>
        <v>8788.5629200000039</v>
      </c>
      <c r="H39" s="70">
        <f t="shared" si="9"/>
        <v>68.959532579231393</v>
      </c>
    </row>
    <row r="40" spans="1:8" s="61" customFormat="1" ht="11.25" customHeight="1" x14ac:dyDescent="0.2">
      <c r="A40" s="75" t="s">
        <v>107</v>
      </c>
      <c r="B40" s="68">
        <v>8370</v>
      </c>
      <c r="C40" s="69">
        <v>4276.0795699999999</v>
      </c>
      <c r="D40" s="68">
        <v>1431.40066</v>
      </c>
      <c r="E40" s="69">
        <f t="shared" si="10"/>
        <v>5707.4802300000001</v>
      </c>
      <c r="F40" s="69">
        <f t="shared" si="11"/>
        <v>2662.5197699999999</v>
      </c>
      <c r="G40" s="69">
        <f t="shared" si="12"/>
        <v>4093.9204300000001</v>
      </c>
      <c r="H40" s="70">
        <f t="shared" si="9"/>
        <v>68.189727956989245</v>
      </c>
    </row>
    <row r="41" spans="1:8" s="61" customFormat="1" ht="11.25" customHeight="1" x14ac:dyDescent="0.2">
      <c r="A41" s="67" t="s">
        <v>108</v>
      </c>
      <c r="B41" s="68">
        <v>304825.625</v>
      </c>
      <c r="C41" s="69">
        <v>221451.84484999999</v>
      </c>
      <c r="D41" s="68">
        <v>5473.9465799999998</v>
      </c>
      <c r="E41" s="69">
        <f t="shared" si="10"/>
        <v>226925.79142999998</v>
      </c>
      <c r="F41" s="69">
        <f t="shared" si="11"/>
        <v>77899.833570000017</v>
      </c>
      <c r="G41" s="69">
        <f t="shared" si="12"/>
        <v>83373.780150000006</v>
      </c>
      <c r="H41" s="70">
        <f t="shared" si="9"/>
        <v>74.444460313990987</v>
      </c>
    </row>
    <row r="42" spans="1:8" s="61" customFormat="1" ht="11.25" customHeight="1" x14ac:dyDescent="0.2">
      <c r="A42" s="67" t="s">
        <v>109</v>
      </c>
      <c r="B42" s="68">
        <v>65203.591999999997</v>
      </c>
      <c r="C42" s="69">
        <v>45416.409510000005</v>
      </c>
      <c r="D42" s="68">
        <v>2.76</v>
      </c>
      <c r="E42" s="69">
        <f t="shared" si="10"/>
        <v>45419.169510000007</v>
      </c>
      <c r="F42" s="69">
        <f t="shared" si="11"/>
        <v>19784.42248999999</v>
      </c>
      <c r="G42" s="69">
        <f t="shared" si="12"/>
        <v>19787.182489999992</v>
      </c>
      <c r="H42" s="70">
        <f t="shared" si="9"/>
        <v>69.65746535865695</v>
      </c>
    </row>
    <row r="43" spans="1:8" s="61" customFormat="1" ht="11.25" customHeight="1" x14ac:dyDescent="0.2">
      <c r="A43" s="67" t="s">
        <v>110</v>
      </c>
      <c r="B43" s="68">
        <v>143333</v>
      </c>
      <c r="C43" s="69">
        <v>88368.925950000004</v>
      </c>
      <c r="D43" s="68">
        <v>16787.95421</v>
      </c>
      <c r="E43" s="69">
        <f t="shared" si="10"/>
        <v>105156.88016</v>
      </c>
      <c r="F43" s="69">
        <f t="shared" si="11"/>
        <v>38176.119839999999</v>
      </c>
      <c r="G43" s="69">
        <f t="shared" si="12"/>
        <v>54964.074049999996</v>
      </c>
      <c r="H43" s="70">
        <f t="shared" si="9"/>
        <v>73.365435845199642</v>
      </c>
    </row>
    <row r="44" spans="1:8" s="61" customFormat="1" ht="11.25" customHeight="1" x14ac:dyDescent="0.2">
      <c r="A44" s="67"/>
      <c r="B44" s="69"/>
      <c r="C44" s="69"/>
      <c r="D44" s="69"/>
      <c r="E44" s="69"/>
      <c r="F44" s="69"/>
      <c r="G44" s="69"/>
      <c r="H44" s="70"/>
    </row>
    <row r="45" spans="1:8" s="61" customFormat="1" ht="11.25" customHeight="1" x14ac:dyDescent="0.2">
      <c r="A45" s="63" t="s">
        <v>111</v>
      </c>
      <c r="B45" s="68">
        <v>28555161.324030001</v>
      </c>
      <c r="C45" s="69">
        <v>23516600.731919996</v>
      </c>
      <c r="D45" s="68">
        <v>434974.58690999995</v>
      </c>
      <c r="E45" s="69">
        <f>SUM(C45:D45)</f>
        <v>23951575.318829995</v>
      </c>
      <c r="F45" s="69">
        <f>B45-E45</f>
        <v>4603586.0052000061</v>
      </c>
      <c r="G45" s="69">
        <f>B45-C45</f>
        <v>5038560.5921100043</v>
      </c>
      <c r="H45" s="70">
        <f>E45/B45*100</f>
        <v>83.87827001584489</v>
      </c>
    </row>
    <row r="46" spans="1:8" s="61" customFormat="1" ht="11.25" customHeight="1" x14ac:dyDescent="0.2">
      <c r="A46" s="76"/>
      <c r="B46" s="72"/>
      <c r="C46" s="72"/>
      <c r="D46" s="72"/>
      <c r="E46" s="72"/>
      <c r="F46" s="72"/>
      <c r="G46" s="72"/>
      <c r="H46" s="65"/>
    </row>
    <row r="47" spans="1:8" s="61" customFormat="1" ht="11.25" customHeight="1" x14ac:dyDescent="0.2">
      <c r="A47" s="63" t="s">
        <v>112</v>
      </c>
      <c r="B47" s="68">
        <v>622741.53300000005</v>
      </c>
      <c r="C47" s="69">
        <v>557528.62702999997</v>
      </c>
      <c r="D47" s="68">
        <v>2020.80411</v>
      </c>
      <c r="E47" s="69">
        <f>SUM(C47:D47)</f>
        <v>559549.43114</v>
      </c>
      <c r="F47" s="69">
        <f>B47-E47</f>
        <v>63192.101860000053</v>
      </c>
      <c r="G47" s="69">
        <f>B47-C47</f>
        <v>65212.90597000008</v>
      </c>
      <c r="H47" s="70">
        <f>E47/B47*100</f>
        <v>89.852595577562028</v>
      </c>
    </row>
    <row r="48" spans="1:8" s="61" customFormat="1" ht="11.25" customHeight="1" x14ac:dyDescent="0.2">
      <c r="A48" s="67"/>
      <c r="B48" s="72"/>
      <c r="C48" s="72"/>
      <c r="D48" s="72"/>
      <c r="E48" s="72"/>
      <c r="F48" s="72"/>
      <c r="G48" s="72"/>
      <c r="H48" s="65"/>
    </row>
    <row r="49" spans="1:8" s="61" customFormat="1" ht="11.25" customHeight="1" x14ac:dyDescent="0.2">
      <c r="A49" s="63" t="s">
        <v>113</v>
      </c>
      <c r="B49" s="74">
        <f t="shared" ref="B49:G49" si="13">SUM(B50:B55)</f>
        <v>11079940.183000002</v>
      </c>
      <c r="C49" s="74">
        <f t="shared" si="13"/>
        <v>8149510.6480900003</v>
      </c>
      <c r="D49" s="74">
        <f t="shared" si="13"/>
        <v>303637.14153999992</v>
      </c>
      <c r="E49" s="74">
        <f t="shared" si="13"/>
        <v>8453147.7896300014</v>
      </c>
      <c r="F49" s="74">
        <f t="shared" si="13"/>
        <v>2626792.3933699992</v>
      </c>
      <c r="G49" s="74">
        <f t="shared" si="13"/>
        <v>2930429.5349099995</v>
      </c>
      <c r="H49" s="65">
        <f t="shared" ref="H49:H55" si="14">E49/B49*100</f>
        <v>76.292359435294614</v>
      </c>
    </row>
    <row r="50" spans="1:8" s="61" customFormat="1" ht="11.25" customHeight="1" x14ac:dyDescent="0.2">
      <c r="A50" s="67" t="s">
        <v>93</v>
      </c>
      <c r="B50" s="68">
        <v>7971207.8199000005</v>
      </c>
      <c r="C50" s="69">
        <v>5931665.6424300009</v>
      </c>
      <c r="D50" s="68">
        <v>156482.82552999994</v>
      </c>
      <c r="E50" s="69">
        <f t="shared" ref="E50:E55" si="15">SUM(C50:D50)</f>
        <v>6088148.467960001</v>
      </c>
      <c r="F50" s="69">
        <f t="shared" ref="F50:F55" si="16">B50-E50</f>
        <v>1883059.3519399995</v>
      </c>
      <c r="G50" s="69">
        <f t="shared" ref="G50:G55" si="17">B50-C50</f>
        <v>2039542.1774699995</v>
      </c>
      <c r="H50" s="70">
        <f t="shared" si="14"/>
        <v>76.37673744700308</v>
      </c>
    </row>
    <row r="51" spans="1:8" s="61" customFormat="1" ht="11.25" customHeight="1" x14ac:dyDescent="0.2">
      <c r="A51" s="67" t="s">
        <v>114</v>
      </c>
      <c r="B51" s="68">
        <v>1762596.9880000001</v>
      </c>
      <c r="C51" s="69">
        <v>1114497.52086</v>
      </c>
      <c r="D51" s="68">
        <v>132041.80068000001</v>
      </c>
      <c r="E51" s="69">
        <f t="shared" si="15"/>
        <v>1246539.3215400001</v>
      </c>
      <c r="F51" s="69">
        <f t="shared" si="16"/>
        <v>516057.66645999998</v>
      </c>
      <c r="G51" s="69">
        <f t="shared" si="17"/>
        <v>648099.46714000008</v>
      </c>
      <c r="H51" s="70">
        <f t="shared" si="14"/>
        <v>70.72174354243252</v>
      </c>
    </row>
    <row r="52" spans="1:8" s="61" customFormat="1" ht="11.25" customHeight="1" x14ac:dyDescent="0.2">
      <c r="A52" s="67" t="s">
        <v>115</v>
      </c>
      <c r="B52" s="68">
        <v>530302.41310000001</v>
      </c>
      <c r="C52" s="69">
        <v>411021.65016000002</v>
      </c>
      <c r="D52" s="68">
        <v>8604.0028500000008</v>
      </c>
      <c r="E52" s="69">
        <f t="shared" si="15"/>
        <v>419625.65301000001</v>
      </c>
      <c r="F52" s="69">
        <f t="shared" si="16"/>
        <v>110676.76009</v>
      </c>
      <c r="G52" s="69">
        <f t="shared" si="17"/>
        <v>119280.76293999999</v>
      </c>
      <c r="H52" s="70">
        <f t="shared" si="14"/>
        <v>79.129500949653519</v>
      </c>
    </row>
    <row r="53" spans="1:8" s="61" customFormat="1" ht="11.25" customHeight="1" x14ac:dyDescent="0.2">
      <c r="A53" s="67" t="s">
        <v>116</v>
      </c>
      <c r="B53" s="68">
        <v>657107.11599999992</v>
      </c>
      <c r="C53" s="69">
        <v>589640.05737000005</v>
      </c>
      <c r="D53" s="68">
        <v>4526.1909400000004</v>
      </c>
      <c r="E53" s="69">
        <f t="shared" si="15"/>
        <v>594166.24831000005</v>
      </c>
      <c r="F53" s="69">
        <f t="shared" si="16"/>
        <v>62940.867689999868</v>
      </c>
      <c r="G53" s="69">
        <f t="shared" si="17"/>
        <v>67467.058629999869</v>
      </c>
      <c r="H53" s="70">
        <f t="shared" si="14"/>
        <v>90.421520912276975</v>
      </c>
    </row>
    <row r="54" spans="1:8" s="61" customFormat="1" ht="11.25" customHeight="1" x14ac:dyDescent="0.2">
      <c r="A54" s="67" t="s">
        <v>117</v>
      </c>
      <c r="B54" s="68">
        <v>89066.106999999989</v>
      </c>
      <c r="C54" s="69">
        <v>48249.180140000004</v>
      </c>
      <c r="D54" s="68">
        <v>584.73827000000006</v>
      </c>
      <c r="E54" s="69">
        <f t="shared" si="15"/>
        <v>48833.918410000006</v>
      </c>
      <c r="F54" s="69">
        <f t="shared" si="16"/>
        <v>40232.188589999983</v>
      </c>
      <c r="G54" s="69">
        <f t="shared" si="17"/>
        <v>40816.926859999985</v>
      </c>
      <c r="H54" s="70">
        <f t="shared" si="14"/>
        <v>54.828845735898177</v>
      </c>
    </row>
    <row r="55" spans="1:8" s="61" customFormat="1" ht="11.25" customHeight="1" x14ac:dyDescent="0.2">
      <c r="A55" s="67" t="s">
        <v>118</v>
      </c>
      <c r="B55" s="68">
        <v>69659.739000000001</v>
      </c>
      <c r="C55" s="69">
        <v>54436.597129999995</v>
      </c>
      <c r="D55" s="68">
        <v>1397.5832700000001</v>
      </c>
      <c r="E55" s="69">
        <f t="shared" si="15"/>
        <v>55834.180399999997</v>
      </c>
      <c r="F55" s="69">
        <f t="shared" si="16"/>
        <v>13825.558600000004</v>
      </c>
      <c r="G55" s="69">
        <f t="shared" si="17"/>
        <v>15223.141870000007</v>
      </c>
      <c r="H55" s="70">
        <f t="shared" si="14"/>
        <v>80.152726957532806</v>
      </c>
    </row>
    <row r="56" spans="1:8" s="61" customFormat="1" ht="11.25" customHeight="1" x14ac:dyDescent="0.2">
      <c r="A56" s="67"/>
      <c r="B56" s="72"/>
      <c r="C56" s="72"/>
      <c r="D56" s="72"/>
      <c r="E56" s="72"/>
      <c r="F56" s="72"/>
      <c r="G56" s="72"/>
      <c r="H56" s="65"/>
    </row>
    <row r="57" spans="1:8" s="61" customFormat="1" ht="11.25" customHeight="1" x14ac:dyDescent="0.2">
      <c r="A57" s="63" t="s">
        <v>119</v>
      </c>
      <c r="B57" s="77">
        <f t="shared" ref="B57:G57" si="18">SUM(B58:B67)</f>
        <v>12171729.802789934</v>
      </c>
      <c r="C57" s="77">
        <f t="shared" si="18"/>
        <v>7965547.5509399511</v>
      </c>
      <c r="D57" s="77">
        <f t="shared" si="18"/>
        <v>2158955.6590799997</v>
      </c>
      <c r="E57" s="77">
        <f t="shared" si="18"/>
        <v>10124503.210019952</v>
      </c>
      <c r="F57" s="77">
        <f t="shared" si="18"/>
        <v>2047226.5927699851</v>
      </c>
      <c r="G57" s="77">
        <f t="shared" si="18"/>
        <v>4206182.2518499848</v>
      </c>
      <c r="H57" s="65">
        <f t="shared" ref="H57:H67" si="19">E57/B57*100</f>
        <v>83.180479472188679</v>
      </c>
    </row>
    <row r="58" spans="1:8" s="61" customFormat="1" ht="11.25" customHeight="1" x14ac:dyDescent="0.2">
      <c r="A58" s="67" t="s">
        <v>120</v>
      </c>
      <c r="B58" s="68">
        <v>770145.68524993421</v>
      </c>
      <c r="C58" s="69">
        <v>487907.43016995012</v>
      </c>
      <c r="D58" s="68">
        <v>14822.07986999988</v>
      </c>
      <c r="E58" s="69">
        <f t="shared" ref="E58:E67" si="20">SUM(C58:D58)</f>
        <v>502729.51003995002</v>
      </c>
      <c r="F58" s="69">
        <f t="shared" ref="F58:F67" si="21">B58-E58</f>
        <v>267416.17520998418</v>
      </c>
      <c r="G58" s="69">
        <f t="shared" ref="G58:G67" si="22">B58-C58</f>
        <v>282238.25507998408</v>
      </c>
      <c r="H58" s="70">
        <f t="shared" si="19"/>
        <v>65.277196206948815</v>
      </c>
    </row>
    <row r="59" spans="1:8" s="61" customFormat="1" ht="11.25" customHeight="1" x14ac:dyDescent="0.2">
      <c r="A59" s="67" t="s">
        <v>121</v>
      </c>
      <c r="B59" s="68">
        <v>4822242.2879999988</v>
      </c>
      <c r="C59" s="69">
        <v>2215410.8494699998</v>
      </c>
      <c r="D59" s="68">
        <v>1986239.6076800001</v>
      </c>
      <c r="E59" s="69">
        <f t="shared" si="20"/>
        <v>4201650.4571500001</v>
      </c>
      <c r="F59" s="69">
        <f t="shared" si="21"/>
        <v>620591.83084999863</v>
      </c>
      <c r="G59" s="69">
        <f t="shared" si="22"/>
        <v>2606831.438529999</v>
      </c>
      <c r="H59" s="70">
        <f t="shared" si="19"/>
        <v>87.130637703660767</v>
      </c>
    </row>
    <row r="60" spans="1:8" s="61" customFormat="1" ht="11.25" customHeight="1" x14ac:dyDescent="0.2">
      <c r="A60" s="67" t="s">
        <v>122</v>
      </c>
      <c r="B60" s="68">
        <v>5065627.6057300027</v>
      </c>
      <c r="C60" s="69">
        <v>4253090.9852900002</v>
      </c>
      <c r="D60" s="68">
        <v>60029.051700000011</v>
      </c>
      <c r="E60" s="69">
        <f t="shared" si="20"/>
        <v>4313120.0369899999</v>
      </c>
      <c r="F60" s="69">
        <f t="shared" si="21"/>
        <v>752507.56874000281</v>
      </c>
      <c r="G60" s="69">
        <f t="shared" si="22"/>
        <v>812536.62044000253</v>
      </c>
      <c r="H60" s="70">
        <f t="shared" si="19"/>
        <v>85.144830467032335</v>
      </c>
    </row>
    <row r="61" spans="1:8" s="61" customFormat="1" ht="11.25" customHeight="1" x14ac:dyDescent="0.2">
      <c r="A61" s="67" t="s">
        <v>123</v>
      </c>
      <c r="B61" s="68">
        <v>149361.60800000001</v>
      </c>
      <c r="C61" s="69">
        <v>116047.75513000001</v>
      </c>
      <c r="D61" s="68">
        <v>541.7913299999999</v>
      </c>
      <c r="E61" s="69">
        <f t="shared" si="20"/>
        <v>116589.54646</v>
      </c>
      <c r="F61" s="69">
        <f t="shared" si="21"/>
        <v>32772.06154000001</v>
      </c>
      <c r="G61" s="69">
        <f t="shared" si="22"/>
        <v>33313.852870000002</v>
      </c>
      <c r="H61" s="70">
        <f t="shared" si="19"/>
        <v>78.058577449166179</v>
      </c>
    </row>
    <row r="62" spans="1:8" s="61" customFormat="1" ht="11.25" customHeight="1" x14ac:dyDescent="0.2">
      <c r="A62" s="67" t="s">
        <v>124</v>
      </c>
      <c r="B62" s="68">
        <v>805704.73880999978</v>
      </c>
      <c r="C62" s="69">
        <v>510404.41631999996</v>
      </c>
      <c r="D62" s="68">
        <v>92359.729130000007</v>
      </c>
      <c r="E62" s="69">
        <f t="shared" si="20"/>
        <v>602764.14544999995</v>
      </c>
      <c r="F62" s="69">
        <f t="shared" si="21"/>
        <v>202940.59335999982</v>
      </c>
      <c r="G62" s="69">
        <f t="shared" si="22"/>
        <v>295300.32248999982</v>
      </c>
      <c r="H62" s="70">
        <f t="shared" si="19"/>
        <v>74.812039251533179</v>
      </c>
    </row>
    <row r="63" spans="1:8" s="61" customFormat="1" ht="11.25" customHeight="1" x14ac:dyDescent="0.2">
      <c r="A63" s="67" t="s">
        <v>125</v>
      </c>
      <c r="B63" s="68">
        <v>9915.4619999999995</v>
      </c>
      <c r="C63" s="69">
        <v>6819.6448099999998</v>
      </c>
      <c r="D63" s="68">
        <v>12.389200000000001</v>
      </c>
      <c r="E63" s="69">
        <f t="shared" si="20"/>
        <v>6832.0340099999994</v>
      </c>
      <c r="F63" s="69">
        <f t="shared" si="21"/>
        <v>3083.4279900000001</v>
      </c>
      <c r="G63" s="69">
        <f t="shared" si="22"/>
        <v>3095.8171899999998</v>
      </c>
      <c r="H63" s="70">
        <f t="shared" si="19"/>
        <v>68.902830851451995</v>
      </c>
    </row>
    <row r="64" spans="1:8" s="61" customFormat="1" ht="11.25" customHeight="1" x14ac:dyDescent="0.2">
      <c r="A64" s="67" t="s">
        <v>126</v>
      </c>
      <c r="B64" s="68">
        <v>169865.87599999999</v>
      </c>
      <c r="C64" s="69">
        <v>120475.01155</v>
      </c>
      <c r="D64" s="68">
        <v>2084.3341500000001</v>
      </c>
      <c r="E64" s="69">
        <f t="shared" si="20"/>
        <v>122559.34569999999</v>
      </c>
      <c r="F64" s="69">
        <f t="shared" si="21"/>
        <v>47306.530299999999</v>
      </c>
      <c r="G64" s="69">
        <f t="shared" si="22"/>
        <v>49390.864449999994</v>
      </c>
      <c r="H64" s="70">
        <f t="shared" si="19"/>
        <v>72.150657086653467</v>
      </c>
    </row>
    <row r="65" spans="1:8" s="61" customFormat="1" ht="11.25" customHeight="1" x14ac:dyDescent="0.2">
      <c r="A65" s="67" t="s">
        <v>127</v>
      </c>
      <c r="B65" s="68">
        <v>28925</v>
      </c>
      <c r="C65" s="69">
        <v>22364.370469999998</v>
      </c>
      <c r="D65" s="68">
        <v>317.03318999999999</v>
      </c>
      <c r="E65" s="69">
        <f t="shared" si="20"/>
        <v>22681.403659999996</v>
      </c>
      <c r="F65" s="69">
        <f t="shared" si="21"/>
        <v>6243.5963400000037</v>
      </c>
      <c r="G65" s="69">
        <f t="shared" si="22"/>
        <v>6560.629530000002</v>
      </c>
      <c r="H65" s="70">
        <f t="shared" si="19"/>
        <v>78.414532964563506</v>
      </c>
    </row>
    <row r="66" spans="1:8" s="61" customFormat="1" ht="11.25" customHeight="1" x14ac:dyDescent="0.2">
      <c r="A66" s="75" t="s">
        <v>128</v>
      </c>
      <c r="B66" s="68">
        <v>35445</v>
      </c>
      <c r="C66" s="69">
        <v>23804.385829999999</v>
      </c>
      <c r="D66" s="68">
        <v>1705.59626</v>
      </c>
      <c r="E66" s="69">
        <f t="shared" si="20"/>
        <v>25509.982089999998</v>
      </c>
      <c r="F66" s="69">
        <f t="shared" si="21"/>
        <v>9935.0179100000023</v>
      </c>
      <c r="G66" s="69">
        <f t="shared" si="22"/>
        <v>11640.614170000001</v>
      </c>
      <c r="H66" s="70">
        <f t="shared" si="19"/>
        <v>71.970608238115389</v>
      </c>
    </row>
    <row r="67" spans="1:8" s="61" customFormat="1" ht="11.25" customHeight="1" x14ac:dyDescent="0.2">
      <c r="A67" s="67" t="s">
        <v>129</v>
      </c>
      <c r="B67" s="68">
        <v>314496.53899999999</v>
      </c>
      <c r="C67" s="69">
        <v>209222.70190000001</v>
      </c>
      <c r="D67" s="68">
        <v>844.04656999999997</v>
      </c>
      <c r="E67" s="69">
        <f t="shared" si="20"/>
        <v>210066.74847000002</v>
      </c>
      <c r="F67" s="69">
        <f t="shared" si="21"/>
        <v>104429.79052999997</v>
      </c>
      <c r="G67" s="69">
        <f t="shared" si="22"/>
        <v>105273.83709999998</v>
      </c>
      <c r="H67" s="70">
        <f t="shared" si="19"/>
        <v>66.794613746130921</v>
      </c>
    </row>
    <row r="68" spans="1:8" s="61" customFormat="1" ht="11.25" customHeight="1" x14ac:dyDescent="0.2">
      <c r="A68" s="67"/>
      <c r="B68" s="72"/>
      <c r="C68" s="72"/>
      <c r="D68" s="72"/>
      <c r="E68" s="72"/>
      <c r="F68" s="72"/>
      <c r="G68" s="72"/>
      <c r="H68" s="65"/>
    </row>
    <row r="69" spans="1:8" s="61" customFormat="1" ht="11.25" customHeight="1" x14ac:dyDescent="0.2">
      <c r="A69" s="63" t="s">
        <v>130</v>
      </c>
      <c r="B69" s="74">
        <f t="shared" ref="B69:G69" si="23">SUM(B70:B73)</f>
        <v>7188596.9670000002</v>
      </c>
      <c r="C69" s="74">
        <f t="shared" si="23"/>
        <v>4669441.4477199996</v>
      </c>
      <c r="D69" s="74">
        <f t="shared" si="23"/>
        <v>258938.54449999999</v>
      </c>
      <c r="E69" s="74">
        <f t="shared" si="23"/>
        <v>4928379.9922199994</v>
      </c>
      <c r="F69" s="74">
        <f t="shared" si="23"/>
        <v>2260216.9747800003</v>
      </c>
      <c r="G69" s="74">
        <f t="shared" si="23"/>
        <v>2519155.5192800001</v>
      </c>
      <c r="H69" s="65">
        <f>E69/B69*100</f>
        <v>68.558301638612363</v>
      </c>
    </row>
    <row r="70" spans="1:8" s="61" customFormat="1" ht="11.25" customHeight="1" x14ac:dyDescent="0.2">
      <c r="A70" s="67" t="s">
        <v>93</v>
      </c>
      <c r="B70" s="68">
        <v>7136324.1660000002</v>
      </c>
      <c r="C70" s="69">
        <v>4634231.0380199999</v>
      </c>
      <c r="D70" s="68">
        <v>257686.89819000001</v>
      </c>
      <c r="E70" s="69">
        <f>SUM(C70:D70)</f>
        <v>4891917.93621</v>
      </c>
      <c r="F70" s="69">
        <f>B70-E70</f>
        <v>2244406.2297900002</v>
      </c>
      <c r="G70" s="69">
        <f>B70-C70</f>
        <v>2502093.1279800003</v>
      </c>
      <c r="H70" s="70">
        <f>E70/B70*100</f>
        <v>68.549547672131354</v>
      </c>
    </row>
    <row r="71" spans="1:8" s="61" customFormat="1" ht="11.25" customHeight="1" x14ac:dyDescent="0.2">
      <c r="A71" s="67" t="s">
        <v>131</v>
      </c>
      <c r="B71" s="68">
        <v>39390.72099999999</v>
      </c>
      <c r="C71" s="69">
        <v>25067.252390000001</v>
      </c>
      <c r="D71" s="68">
        <v>1190.00407</v>
      </c>
      <c r="E71" s="69">
        <f>SUM(C71:D71)</f>
        <v>26257.256460000001</v>
      </c>
      <c r="F71" s="69">
        <f>B71-E71</f>
        <v>13133.46453999999</v>
      </c>
      <c r="G71" s="69">
        <f>B71-C71</f>
        <v>14323.468609999989</v>
      </c>
      <c r="H71" s="70">
        <f>E71/B71*100</f>
        <v>66.65848147333989</v>
      </c>
    </row>
    <row r="72" spans="1:8" s="61" customFormat="1" ht="11.25" customHeight="1" x14ac:dyDescent="0.2">
      <c r="A72" s="67" t="s">
        <v>132</v>
      </c>
      <c r="B72" s="68">
        <v>3481.08</v>
      </c>
      <c r="C72" s="69">
        <v>2925.6897200000003</v>
      </c>
      <c r="D72" s="68">
        <v>33.973680000000002</v>
      </c>
      <c r="E72" s="69">
        <f>SUM(C72:D72)</f>
        <v>2959.6634000000004</v>
      </c>
      <c r="F72" s="69">
        <f>B72-E72</f>
        <v>521.41659999999956</v>
      </c>
      <c r="G72" s="69">
        <f>B72-C72</f>
        <v>555.39027999999962</v>
      </c>
      <c r="H72" s="70">
        <f>E72/B72*100</f>
        <v>85.021412894848737</v>
      </c>
    </row>
    <row r="73" spans="1:8" s="61" customFormat="1" ht="11.25" customHeight="1" x14ac:dyDescent="0.2">
      <c r="A73" s="67" t="s">
        <v>133</v>
      </c>
      <c r="B73" s="68">
        <v>9401</v>
      </c>
      <c r="C73" s="69">
        <v>7217.4675900000002</v>
      </c>
      <c r="D73" s="68">
        <v>27.668560000000003</v>
      </c>
      <c r="E73" s="69">
        <f>SUM(C73:D73)</f>
        <v>7245.1361500000003</v>
      </c>
      <c r="F73" s="69">
        <f>B73-E73</f>
        <v>2155.8638499999997</v>
      </c>
      <c r="G73" s="69">
        <f>B73-C73</f>
        <v>2183.5324099999998</v>
      </c>
      <c r="H73" s="70">
        <f>E73/B73*100</f>
        <v>77.067717795979149</v>
      </c>
    </row>
    <row r="74" spans="1:8" s="61" customFormat="1" ht="11.25" customHeight="1" x14ac:dyDescent="0.2">
      <c r="A74" s="67"/>
      <c r="B74" s="72"/>
      <c r="C74" s="72"/>
      <c r="D74" s="72"/>
      <c r="E74" s="72"/>
      <c r="F74" s="72"/>
      <c r="G74" s="72"/>
      <c r="H74" s="65"/>
    </row>
    <row r="75" spans="1:8" s="61" customFormat="1" ht="11.25" customHeight="1" x14ac:dyDescent="0.2">
      <c r="A75" s="63" t="s">
        <v>134</v>
      </c>
      <c r="B75" s="74">
        <f t="shared" ref="B75:G75" si="24">SUM(B76:B78)</f>
        <v>43398607.197200015</v>
      </c>
      <c r="C75" s="74">
        <f t="shared" si="24"/>
        <v>27959485.983860001</v>
      </c>
      <c r="D75" s="74">
        <f t="shared" si="24"/>
        <v>543404.33239</v>
      </c>
      <c r="E75" s="74">
        <f t="shared" si="24"/>
        <v>28502890.31625</v>
      </c>
      <c r="F75" s="74">
        <f t="shared" si="24"/>
        <v>14895716.880950015</v>
      </c>
      <c r="G75" s="74">
        <f t="shared" si="24"/>
        <v>15439121.213340014</v>
      </c>
      <c r="H75" s="65">
        <f>E75/B75*100</f>
        <v>65.676970200299294</v>
      </c>
    </row>
    <row r="76" spans="1:8" s="61" customFormat="1" ht="11.25" customHeight="1" x14ac:dyDescent="0.2">
      <c r="A76" s="67" t="s">
        <v>135</v>
      </c>
      <c r="B76" s="68">
        <v>42862484.204200014</v>
      </c>
      <c r="C76" s="69">
        <v>27545308.75863</v>
      </c>
      <c r="D76" s="68">
        <v>525514.12891999993</v>
      </c>
      <c r="E76" s="69">
        <f>SUM(C76:D76)</f>
        <v>28070822.88755</v>
      </c>
      <c r="F76" s="69">
        <f>B76-E76</f>
        <v>14791661.316650014</v>
      </c>
      <c r="G76" s="69">
        <f>B76-C76</f>
        <v>15317175.445570014</v>
      </c>
      <c r="H76" s="70">
        <f>E76/B76*100</f>
        <v>65.490424572263578</v>
      </c>
    </row>
    <row r="77" spans="1:8" s="61" customFormat="1" ht="11.25" customHeight="1" x14ac:dyDescent="0.2">
      <c r="A77" s="67" t="s">
        <v>136</v>
      </c>
      <c r="B77" s="68">
        <v>264524.39500000002</v>
      </c>
      <c r="C77" s="69">
        <v>177431.76948000002</v>
      </c>
      <c r="D77" s="68">
        <v>2974.5695499999997</v>
      </c>
      <c r="E77" s="69">
        <f>SUM(C77:D77)</f>
        <v>180406.33903</v>
      </c>
      <c r="F77" s="69">
        <f>B77-E77</f>
        <v>84118.055970000016</v>
      </c>
      <c r="G77" s="69">
        <f>B77-C77</f>
        <v>87092.625520000001</v>
      </c>
      <c r="H77" s="70">
        <f>E77/B77*100</f>
        <v>68.200265245857565</v>
      </c>
    </row>
    <row r="78" spans="1:8" s="61" customFormat="1" ht="11.25" customHeight="1" x14ac:dyDescent="0.2">
      <c r="A78" s="67" t="s">
        <v>137</v>
      </c>
      <c r="B78" s="68">
        <v>271598.598</v>
      </c>
      <c r="C78" s="69">
        <v>236745.45574999999</v>
      </c>
      <c r="D78" s="68">
        <v>14915.63392</v>
      </c>
      <c r="E78" s="69">
        <f>SUM(C78:D78)</f>
        <v>251661.08966999999</v>
      </c>
      <c r="F78" s="69">
        <f>B78-E78</f>
        <v>19937.508330000011</v>
      </c>
      <c r="G78" s="69">
        <f>B78-C78</f>
        <v>34853.142250000004</v>
      </c>
      <c r="H78" s="70">
        <f>E78/B78*100</f>
        <v>92.659200571425629</v>
      </c>
    </row>
    <row r="79" spans="1:8" s="61" customFormat="1" ht="11.25" customHeight="1" x14ac:dyDescent="0.2">
      <c r="A79" s="67"/>
      <c r="B79" s="72"/>
      <c r="C79" s="72"/>
      <c r="D79" s="72"/>
      <c r="E79" s="72"/>
      <c r="F79" s="72"/>
      <c r="G79" s="72"/>
      <c r="H79" s="65"/>
    </row>
    <row r="80" spans="1:8" s="61" customFormat="1" ht="11.25" customHeight="1" x14ac:dyDescent="0.2">
      <c r="A80" s="63" t="s">
        <v>138</v>
      </c>
      <c r="B80" s="74">
        <f t="shared" ref="B80:G80" si="25">SUM(B81:B84)</f>
        <v>3772918.0360000003</v>
      </c>
      <c r="C80" s="74">
        <f t="shared" si="25"/>
        <v>2888558.4824600001</v>
      </c>
      <c r="D80" s="74">
        <f t="shared" si="25"/>
        <v>6662.2233400000005</v>
      </c>
      <c r="E80" s="74">
        <f t="shared" si="25"/>
        <v>2895220.7058000001</v>
      </c>
      <c r="F80" s="74">
        <f t="shared" si="25"/>
        <v>877697.33020000055</v>
      </c>
      <c r="G80" s="74">
        <f t="shared" si="25"/>
        <v>884359.55354000046</v>
      </c>
      <c r="H80" s="65">
        <f>E80/B80*100</f>
        <v>76.73690968567864</v>
      </c>
    </row>
    <row r="81" spans="1:8" s="61" customFormat="1" ht="11.25" customHeight="1" x14ac:dyDescent="0.2">
      <c r="A81" s="67" t="s">
        <v>105</v>
      </c>
      <c r="B81" s="68">
        <v>3388480.3860000004</v>
      </c>
      <c r="C81" s="69">
        <v>2683362.1421699999</v>
      </c>
      <c r="D81" s="68">
        <v>3888.4137000000001</v>
      </c>
      <c r="E81" s="69">
        <f>SUM(C81:D81)</f>
        <v>2687250.5558699998</v>
      </c>
      <c r="F81" s="69">
        <f>B81-E81</f>
        <v>701229.8301300006</v>
      </c>
      <c r="G81" s="69">
        <f>B81-C81</f>
        <v>705118.24383000052</v>
      </c>
      <c r="H81" s="70">
        <f>E81/B81*100</f>
        <v>79.305477669953945</v>
      </c>
    </row>
    <row r="82" spans="1:8" s="61" customFormat="1" ht="11.25" customHeight="1" x14ac:dyDescent="0.2">
      <c r="A82" s="67" t="s">
        <v>139</v>
      </c>
      <c r="B82" s="68">
        <v>0</v>
      </c>
      <c r="C82" s="69">
        <v>0</v>
      </c>
      <c r="D82" s="68">
        <v>0</v>
      </c>
      <c r="E82" s="69">
        <f>SUM(C82:D82)</f>
        <v>0</v>
      </c>
      <c r="F82" s="69">
        <f>B82-E82</f>
        <v>0</v>
      </c>
      <c r="G82" s="69">
        <f>B82-C82</f>
        <v>0</v>
      </c>
      <c r="H82" s="70"/>
    </row>
    <row r="83" spans="1:8" s="61" customFormat="1" ht="11.25" customHeight="1" x14ac:dyDescent="0.2">
      <c r="A83" s="67" t="s">
        <v>140</v>
      </c>
      <c r="B83" s="68">
        <v>123874</v>
      </c>
      <c r="C83" s="69">
        <v>63774.836670000004</v>
      </c>
      <c r="D83" s="68">
        <v>388.06897999999995</v>
      </c>
      <c r="E83" s="69">
        <f>SUM(C83:D83)</f>
        <v>64162.905650000001</v>
      </c>
      <c r="F83" s="69">
        <f>B83-E83</f>
        <v>59711.094349999999</v>
      </c>
      <c r="G83" s="69">
        <f>B83-C83</f>
        <v>60099.163329999996</v>
      </c>
      <c r="H83" s="70">
        <f>E83/B83*100</f>
        <v>51.79691109514507</v>
      </c>
    </row>
    <row r="84" spans="1:8" s="61" customFormat="1" ht="11.25" customHeight="1" x14ac:dyDescent="0.2">
      <c r="A84" s="67" t="s">
        <v>141</v>
      </c>
      <c r="B84" s="68">
        <v>260563.64999999997</v>
      </c>
      <c r="C84" s="69">
        <v>141421.50362</v>
      </c>
      <c r="D84" s="68">
        <v>2385.7406599999999</v>
      </c>
      <c r="E84" s="69">
        <f>SUM(C84:D84)</f>
        <v>143807.24428000001</v>
      </c>
      <c r="F84" s="69">
        <f>B84-E84</f>
        <v>116756.40571999995</v>
      </c>
      <c r="G84" s="69">
        <f>B84-C84</f>
        <v>119142.14637999996</v>
      </c>
      <c r="H84" s="70">
        <f>E84/B84*100</f>
        <v>55.190831215328785</v>
      </c>
    </row>
    <row r="85" spans="1:8" s="61" customFormat="1" ht="11.25" customHeight="1" x14ac:dyDescent="0.2">
      <c r="A85" s="78"/>
      <c r="B85" s="68"/>
      <c r="C85" s="69"/>
      <c r="D85" s="68"/>
      <c r="E85" s="69"/>
      <c r="F85" s="69"/>
      <c r="G85" s="69"/>
      <c r="H85" s="70"/>
    </row>
    <row r="86" spans="1:8" s="61" customFormat="1" ht="11.25" customHeight="1" x14ac:dyDescent="0.2">
      <c r="A86" s="63" t="s">
        <v>142</v>
      </c>
      <c r="B86" s="74">
        <f t="shared" ref="B86:G86" si="26">SUM(B87:B93)</f>
        <v>112423318.72371002</v>
      </c>
      <c r="C86" s="74">
        <f t="shared" si="26"/>
        <v>91394956.153459996</v>
      </c>
      <c r="D86" s="74">
        <f t="shared" si="26"/>
        <v>517213.90687999997</v>
      </c>
      <c r="E86" s="74">
        <f t="shared" si="26"/>
        <v>91912170.060340002</v>
      </c>
      <c r="F86" s="74">
        <f t="shared" si="26"/>
        <v>20511148.663370024</v>
      </c>
      <c r="G86" s="74">
        <f t="shared" si="26"/>
        <v>21028362.570250031</v>
      </c>
      <c r="H86" s="65">
        <f t="shared" ref="H86:H93" si="27">E86/B86*100</f>
        <v>81.75543215035492</v>
      </c>
    </row>
    <row r="87" spans="1:8" s="61" customFormat="1" ht="11.25" customHeight="1" x14ac:dyDescent="0.2">
      <c r="A87" s="67" t="s">
        <v>120</v>
      </c>
      <c r="B87" s="68">
        <v>4190317.7429200006</v>
      </c>
      <c r="C87" s="69">
        <v>3167050.4063000004</v>
      </c>
      <c r="D87" s="68">
        <v>142280.85430999997</v>
      </c>
      <c r="E87" s="69">
        <f t="shared" ref="E87:E93" si="28">SUM(C87:D87)</f>
        <v>3309331.2606100002</v>
      </c>
      <c r="F87" s="69">
        <f t="shared" ref="F87:F93" si="29">B87-E87</f>
        <v>880986.48231000034</v>
      </c>
      <c r="G87" s="69">
        <f t="shared" ref="G87:G93" si="30">B87-C87</f>
        <v>1023267.3366200002</v>
      </c>
      <c r="H87" s="70">
        <f t="shared" si="27"/>
        <v>78.975663986376134</v>
      </c>
    </row>
    <row r="88" spans="1:8" s="61" customFormat="1" ht="11.25" customHeight="1" x14ac:dyDescent="0.2">
      <c r="A88" s="67" t="s">
        <v>143</v>
      </c>
      <c r="B88" s="68">
        <v>9367458.5517100021</v>
      </c>
      <c r="C88" s="69">
        <v>7787123.044139999</v>
      </c>
      <c r="D88" s="68">
        <v>55985.229789999998</v>
      </c>
      <c r="E88" s="69">
        <f t="shared" si="28"/>
        <v>7843108.2739299992</v>
      </c>
      <c r="F88" s="69">
        <f t="shared" si="29"/>
        <v>1524350.2777800029</v>
      </c>
      <c r="G88" s="69">
        <f t="shared" si="30"/>
        <v>1580335.5075700032</v>
      </c>
      <c r="H88" s="70">
        <f t="shared" si="27"/>
        <v>83.727173497856171</v>
      </c>
    </row>
    <row r="89" spans="1:8" s="61" customFormat="1" ht="11.25" customHeight="1" x14ac:dyDescent="0.2">
      <c r="A89" s="67" t="s">
        <v>144</v>
      </c>
      <c r="B89" s="68">
        <v>7306031.8881000001</v>
      </c>
      <c r="C89" s="69">
        <v>5827277.6370599987</v>
      </c>
      <c r="D89" s="68">
        <v>30601.730290000003</v>
      </c>
      <c r="E89" s="69">
        <f t="shared" si="28"/>
        <v>5857879.367349999</v>
      </c>
      <c r="F89" s="69">
        <f t="shared" si="29"/>
        <v>1448152.5207500011</v>
      </c>
      <c r="G89" s="69">
        <f t="shared" si="30"/>
        <v>1478754.2510400014</v>
      </c>
      <c r="H89" s="70">
        <f t="shared" si="27"/>
        <v>80.178672322677116</v>
      </c>
    </row>
    <row r="90" spans="1:8" s="61" customFormat="1" ht="11.25" customHeight="1" x14ac:dyDescent="0.2">
      <c r="A90" s="67" t="s">
        <v>145</v>
      </c>
      <c r="B90" s="68">
        <v>154306.22400000002</v>
      </c>
      <c r="C90" s="69">
        <v>71125.31590999999</v>
      </c>
      <c r="D90" s="68">
        <v>1369.2648300000001</v>
      </c>
      <c r="E90" s="69">
        <f t="shared" si="28"/>
        <v>72494.58073999999</v>
      </c>
      <c r="F90" s="69">
        <f t="shared" si="29"/>
        <v>81811.643260000026</v>
      </c>
      <c r="G90" s="69">
        <f t="shared" si="30"/>
        <v>83180.908090000026</v>
      </c>
      <c r="H90" s="70">
        <f t="shared" si="27"/>
        <v>46.980982918744729</v>
      </c>
    </row>
    <row r="91" spans="1:8" s="61" customFormat="1" ht="11.25" customHeight="1" x14ac:dyDescent="0.2">
      <c r="A91" s="67" t="s">
        <v>146</v>
      </c>
      <c r="B91" s="68">
        <v>649336.60300000012</v>
      </c>
      <c r="C91" s="69">
        <v>513941.57921999996</v>
      </c>
      <c r="D91" s="68">
        <v>10536.325359999999</v>
      </c>
      <c r="E91" s="69">
        <f t="shared" si="28"/>
        <v>524477.90457999997</v>
      </c>
      <c r="F91" s="69">
        <f t="shared" si="29"/>
        <v>124858.69842000015</v>
      </c>
      <c r="G91" s="69">
        <f t="shared" si="30"/>
        <v>135395.02378000016</v>
      </c>
      <c r="H91" s="70">
        <f t="shared" si="27"/>
        <v>80.771344500965995</v>
      </c>
    </row>
    <row r="92" spans="1:8" s="61" customFormat="1" ht="11.25" customHeight="1" x14ac:dyDescent="0.2">
      <c r="A92" s="67" t="s">
        <v>147</v>
      </c>
      <c r="B92" s="68">
        <v>89988441.633980021</v>
      </c>
      <c r="C92" s="69">
        <v>73411275.887099996</v>
      </c>
      <c r="D92" s="68">
        <v>271384.57071</v>
      </c>
      <c r="E92" s="69">
        <f t="shared" si="28"/>
        <v>73682660.45781</v>
      </c>
      <c r="F92" s="69">
        <f t="shared" si="29"/>
        <v>16305781.176170021</v>
      </c>
      <c r="G92" s="69">
        <f t="shared" si="30"/>
        <v>16577165.746880025</v>
      </c>
      <c r="H92" s="70">
        <f t="shared" si="27"/>
        <v>81.88013829321288</v>
      </c>
    </row>
    <row r="93" spans="1:8" s="61" customFormat="1" ht="11.25" customHeight="1" x14ac:dyDescent="0.2">
      <c r="A93" s="67" t="s">
        <v>148</v>
      </c>
      <c r="B93" s="68">
        <v>767426.08000000007</v>
      </c>
      <c r="C93" s="69">
        <v>617162.28373000002</v>
      </c>
      <c r="D93" s="68">
        <v>5055.9315900000001</v>
      </c>
      <c r="E93" s="69">
        <f t="shared" si="28"/>
        <v>622218.21532000008</v>
      </c>
      <c r="F93" s="69">
        <f t="shared" si="29"/>
        <v>145207.86468</v>
      </c>
      <c r="G93" s="69">
        <f t="shared" si="30"/>
        <v>150263.79627000005</v>
      </c>
      <c r="H93" s="70">
        <f t="shared" si="27"/>
        <v>81.078586138224551</v>
      </c>
    </row>
    <row r="94" spans="1:8" s="61" customFormat="1" ht="11.25" customHeight="1" x14ac:dyDescent="0.2">
      <c r="A94" s="67"/>
      <c r="B94" s="72"/>
      <c r="C94" s="72"/>
      <c r="D94" s="72"/>
      <c r="E94" s="72"/>
      <c r="F94" s="72"/>
      <c r="G94" s="72"/>
      <c r="H94" s="65"/>
    </row>
    <row r="95" spans="1:8" s="61" customFormat="1" ht="11.25" customHeight="1" x14ac:dyDescent="0.2">
      <c r="A95" s="63" t="s">
        <v>149</v>
      </c>
      <c r="B95" s="74">
        <f t="shared" ref="B95:G95" si="31">SUM(B96:B105)</f>
        <v>9049363.773</v>
      </c>
      <c r="C95" s="74">
        <f t="shared" si="31"/>
        <v>6882690.0011399994</v>
      </c>
      <c r="D95" s="74">
        <f t="shared" si="31"/>
        <v>181732.85444000005</v>
      </c>
      <c r="E95" s="74">
        <f t="shared" si="31"/>
        <v>7064422.8555799983</v>
      </c>
      <c r="F95" s="74">
        <f t="shared" si="31"/>
        <v>1984940.9174200005</v>
      </c>
      <c r="G95" s="74">
        <f t="shared" si="31"/>
        <v>2166673.7718600016</v>
      </c>
      <c r="H95" s="65">
        <f t="shared" ref="H95:H105" si="32">E95/B95*100</f>
        <v>78.065409157908533</v>
      </c>
    </row>
    <row r="96" spans="1:8" s="61" customFormat="1" ht="11.25" customHeight="1" x14ac:dyDescent="0.2">
      <c r="A96" s="67" t="s">
        <v>93</v>
      </c>
      <c r="B96" s="68">
        <v>3394073.0390000003</v>
      </c>
      <c r="C96" s="69">
        <v>2512358.9312199997</v>
      </c>
      <c r="D96" s="68">
        <v>71612.956180000008</v>
      </c>
      <c r="E96" s="69">
        <f t="shared" ref="E96:E105" si="33">SUM(C96:D96)</f>
        <v>2583971.8873999999</v>
      </c>
      <c r="F96" s="69">
        <f t="shared" ref="F96:F105" si="34">B96-E96</f>
        <v>810101.15160000045</v>
      </c>
      <c r="G96" s="69">
        <f t="shared" ref="G96:G105" si="35">B96-C96</f>
        <v>881714.10778000066</v>
      </c>
      <c r="H96" s="70">
        <f t="shared" si="32"/>
        <v>76.131888079854591</v>
      </c>
    </row>
    <row r="97" spans="1:8" s="61" customFormat="1" ht="11.25" customHeight="1" x14ac:dyDescent="0.2">
      <c r="A97" s="67" t="s">
        <v>150</v>
      </c>
      <c r="B97" s="68">
        <v>911754.31900000002</v>
      </c>
      <c r="C97" s="69">
        <v>753501.13058999996</v>
      </c>
      <c r="D97" s="68">
        <v>42875.940440000006</v>
      </c>
      <c r="E97" s="69">
        <f t="shared" si="33"/>
        <v>796377.07102999999</v>
      </c>
      <c r="F97" s="69">
        <f t="shared" si="34"/>
        <v>115377.24797000003</v>
      </c>
      <c r="G97" s="69">
        <f t="shared" si="35"/>
        <v>158253.18841000006</v>
      </c>
      <c r="H97" s="70">
        <f t="shared" si="32"/>
        <v>87.34557703038422</v>
      </c>
    </row>
    <row r="98" spans="1:8" s="61" customFormat="1" ht="11.25" customHeight="1" x14ac:dyDescent="0.2">
      <c r="A98" s="67" t="s">
        <v>151</v>
      </c>
      <c r="B98" s="68">
        <v>808132.26100000006</v>
      </c>
      <c r="C98" s="69">
        <v>395770.66161000001</v>
      </c>
      <c r="D98" s="68">
        <v>2120.5468500000002</v>
      </c>
      <c r="E98" s="69">
        <f t="shared" si="33"/>
        <v>397891.20845999999</v>
      </c>
      <c r="F98" s="69">
        <f t="shared" si="34"/>
        <v>410241.05254000006</v>
      </c>
      <c r="G98" s="69">
        <f t="shared" si="35"/>
        <v>412361.59939000005</v>
      </c>
      <c r="H98" s="70">
        <f t="shared" si="32"/>
        <v>49.235902049949217</v>
      </c>
    </row>
    <row r="99" spans="1:8" s="61" customFormat="1" ht="11.25" customHeight="1" x14ac:dyDescent="0.2">
      <c r="A99" s="67" t="s">
        <v>152</v>
      </c>
      <c r="B99" s="68">
        <v>640668.21099999989</v>
      </c>
      <c r="C99" s="69">
        <v>521672.14559999999</v>
      </c>
      <c r="D99" s="68">
        <v>8322.0041400000009</v>
      </c>
      <c r="E99" s="69">
        <f t="shared" si="33"/>
        <v>529994.14974000002</v>
      </c>
      <c r="F99" s="69">
        <f t="shared" si="34"/>
        <v>110674.06125999987</v>
      </c>
      <c r="G99" s="69">
        <f t="shared" si="35"/>
        <v>118996.0653999999</v>
      </c>
      <c r="H99" s="70">
        <f t="shared" si="32"/>
        <v>82.725214181104434</v>
      </c>
    </row>
    <row r="100" spans="1:8" s="61" customFormat="1" ht="11.25" customHeight="1" x14ac:dyDescent="0.2">
      <c r="A100" s="67" t="s">
        <v>153</v>
      </c>
      <c r="B100" s="68">
        <v>834147.03700000001</v>
      </c>
      <c r="C100" s="69">
        <v>683662.63358000002</v>
      </c>
      <c r="D100" s="68">
        <v>9318.645849999999</v>
      </c>
      <c r="E100" s="69">
        <f t="shared" si="33"/>
        <v>692981.27943</v>
      </c>
      <c r="F100" s="69">
        <f t="shared" si="34"/>
        <v>141165.75757000002</v>
      </c>
      <c r="G100" s="69">
        <f t="shared" si="35"/>
        <v>150484.40341999999</v>
      </c>
      <c r="H100" s="70">
        <f t="shared" si="32"/>
        <v>83.076633817737815</v>
      </c>
    </row>
    <row r="101" spans="1:8" s="61" customFormat="1" ht="11.25" customHeight="1" x14ac:dyDescent="0.2">
      <c r="A101" s="67" t="s">
        <v>154</v>
      </c>
      <c r="B101" s="68">
        <v>66613.476999999999</v>
      </c>
      <c r="C101" s="69">
        <v>56051.972740000005</v>
      </c>
      <c r="D101" s="68">
        <v>70.066850000000002</v>
      </c>
      <c r="E101" s="69">
        <f t="shared" si="33"/>
        <v>56122.039590000008</v>
      </c>
      <c r="F101" s="69">
        <f t="shared" si="34"/>
        <v>10491.437409999991</v>
      </c>
      <c r="G101" s="69">
        <f t="shared" si="35"/>
        <v>10561.504259999994</v>
      </c>
      <c r="H101" s="70">
        <f t="shared" si="32"/>
        <v>84.250278048089285</v>
      </c>
    </row>
    <row r="102" spans="1:8" s="61" customFormat="1" ht="11.25" customHeight="1" x14ac:dyDescent="0.2">
      <c r="A102" s="67" t="s">
        <v>155</v>
      </c>
      <c r="B102" s="68">
        <v>401622.09699999995</v>
      </c>
      <c r="C102" s="69">
        <v>336923.95900999999</v>
      </c>
      <c r="D102" s="68">
        <v>1425.4042099999999</v>
      </c>
      <c r="E102" s="69">
        <f t="shared" si="33"/>
        <v>338349.36322</v>
      </c>
      <c r="F102" s="69">
        <f t="shared" si="34"/>
        <v>63272.733779999951</v>
      </c>
      <c r="G102" s="69">
        <f t="shared" si="35"/>
        <v>64698.137989999959</v>
      </c>
      <c r="H102" s="70">
        <f t="shared" si="32"/>
        <v>84.245704045512227</v>
      </c>
    </row>
    <row r="103" spans="1:8" s="61" customFormat="1" ht="11.25" customHeight="1" x14ac:dyDescent="0.2">
      <c r="A103" s="67" t="s">
        <v>156</v>
      </c>
      <c r="B103" s="68">
        <v>397419.57499999995</v>
      </c>
      <c r="C103" s="69">
        <v>308613.69679999916</v>
      </c>
      <c r="D103" s="68">
        <v>9470.8701500000207</v>
      </c>
      <c r="E103" s="69">
        <f t="shared" si="33"/>
        <v>318084.56694999919</v>
      </c>
      <c r="F103" s="69">
        <f t="shared" si="34"/>
        <v>79335.008050000761</v>
      </c>
      <c r="G103" s="69">
        <f t="shared" si="35"/>
        <v>88805.878200000792</v>
      </c>
      <c r="H103" s="70">
        <f t="shared" si="32"/>
        <v>80.03746844880483</v>
      </c>
    </row>
    <row r="104" spans="1:8" s="61" customFormat="1" ht="11.25" customHeight="1" x14ac:dyDescent="0.2">
      <c r="A104" s="67" t="s">
        <v>157</v>
      </c>
      <c r="B104" s="68">
        <v>67512</v>
      </c>
      <c r="C104" s="69">
        <v>44354.928020000007</v>
      </c>
      <c r="D104" s="68">
        <v>469.31247000000002</v>
      </c>
      <c r="E104" s="69">
        <f t="shared" si="33"/>
        <v>44824.240490000004</v>
      </c>
      <c r="F104" s="69">
        <f t="shared" si="34"/>
        <v>22687.759509999996</v>
      </c>
      <c r="G104" s="69">
        <f t="shared" si="35"/>
        <v>23157.071979999993</v>
      </c>
      <c r="H104" s="70">
        <f t="shared" si="32"/>
        <v>66.394478744519503</v>
      </c>
    </row>
    <row r="105" spans="1:8" s="61" customFormat="1" ht="11.25" customHeight="1" x14ac:dyDescent="0.2">
      <c r="A105" s="67" t="s">
        <v>158</v>
      </c>
      <c r="B105" s="68">
        <v>1527421.757</v>
      </c>
      <c r="C105" s="69">
        <v>1269779.9419700003</v>
      </c>
      <c r="D105" s="68">
        <v>36047.107299999996</v>
      </c>
      <c r="E105" s="69">
        <f t="shared" si="33"/>
        <v>1305827.0492700003</v>
      </c>
      <c r="F105" s="69">
        <f t="shared" si="34"/>
        <v>221594.70772999967</v>
      </c>
      <c r="G105" s="69">
        <f t="shared" si="35"/>
        <v>257641.81502999971</v>
      </c>
      <c r="H105" s="70">
        <f t="shared" si="32"/>
        <v>85.492238360855055</v>
      </c>
    </row>
    <row r="106" spans="1:8" s="61" customFormat="1" ht="11.25" customHeight="1" x14ac:dyDescent="0.2">
      <c r="A106" s="67"/>
      <c r="B106" s="72"/>
      <c r="C106" s="72"/>
      <c r="D106" s="72"/>
      <c r="E106" s="72"/>
      <c r="F106" s="72"/>
      <c r="G106" s="72"/>
      <c r="H106" s="65"/>
    </row>
    <row r="107" spans="1:8" s="61" customFormat="1" ht="11.25" customHeight="1" x14ac:dyDescent="0.2">
      <c r="A107" s="63" t="s">
        <v>159</v>
      </c>
      <c r="B107" s="74">
        <f t="shared" ref="B107:G107" si="36">SUM(B108:B116)</f>
        <v>6466944.7312499993</v>
      </c>
      <c r="C107" s="74">
        <f t="shared" si="36"/>
        <v>4299907.1782999989</v>
      </c>
      <c r="D107" s="74">
        <f t="shared" si="36"/>
        <v>199121.02956</v>
      </c>
      <c r="E107" s="74">
        <f t="shared" si="36"/>
        <v>4499028.2078599995</v>
      </c>
      <c r="F107" s="74">
        <f t="shared" si="36"/>
        <v>1967916.5233899988</v>
      </c>
      <c r="G107" s="74">
        <f t="shared" si="36"/>
        <v>2167037.5529499985</v>
      </c>
      <c r="H107" s="65">
        <f t="shared" ref="H107:H116" si="37">E107/B107*100</f>
        <v>69.569609681670812</v>
      </c>
    </row>
    <row r="108" spans="1:8" s="61" customFormat="1" ht="11.25" customHeight="1" x14ac:dyDescent="0.2">
      <c r="A108" s="67" t="s">
        <v>93</v>
      </c>
      <c r="B108" s="68">
        <v>4488905.5859999983</v>
      </c>
      <c r="C108" s="69">
        <v>2784630.7831499996</v>
      </c>
      <c r="D108" s="68">
        <v>159455.39741999999</v>
      </c>
      <c r="E108" s="69">
        <f t="shared" ref="E108:E116" si="38">SUM(C108:D108)</f>
        <v>2944086.1805699994</v>
      </c>
      <c r="F108" s="69">
        <f t="shared" ref="F108:F116" si="39">B108-E108</f>
        <v>1544819.4054299989</v>
      </c>
      <c r="G108" s="69">
        <f t="shared" ref="G108:G116" si="40">B108-C108</f>
        <v>1704274.8028499987</v>
      </c>
      <c r="H108" s="70">
        <f t="shared" si="37"/>
        <v>65.58583432344885</v>
      </c>
    </row>
    <row r="109" spans="1:8" s="61" customFormat="1" ht="11.25" customHeight="1" x14ac:dyDescent="0.2">
      <c r="A109" s="67" t="s">
        <v>160</v>
      </c>
      <c r="B109" s="68">
        <v>15846.713</v>
      </c>
      <c r="C109" s="69">
        <v>13608.2076</v>
      </c>
      <c r="D109" s="68">
        <v>490.61521999999997</v>
      </c>
      <c r="E109" s="69">
        <f t="shared" si="38"/>
        <v>14098.822819999999</v>
      </c>
      <c r="F109" s="69">
        <f t="shared" si="39"/>
        <v>1747.8901800000003</v>
      </c>
      <c r="G109" s="69">
        <f t="shared" si="40"/>
        <v>2238.5054</v>
      </c>
      <c r="H109" s="70">
        <f t="shared" si="37"/>
        <v>88.970014286243455</v>
      </c>
    </row>
    <row r="110" spans="1:8" s="61" customFormat="1" ht="11.25" customHeight="1" x14ac:dyDescent="0.2">
      <c r="A110" s="67" t="s">
        <v>161</v>
      </c>
      <c r="B110" s="68">
        <v>111189.51225</v>
      </c>
      <c r="C110" s="69">
        <v>84455.649309999979</v>
      </c>
      <c r="D110" s="68">
        <v>1969.24899</v>
      </c>
      <c r="E110" s="69">
        <f t="shared" si="38"/>
        <v>86424.898299999972</v>
      </c>
      <c r="F110" s="69">
        <f t="shared" si="39"/>
        <v>24764.613950000028</v>
      </c>
      <c r="G110" s="69">
        <f t="shared" si="40"/>
        <v>26733.862940000021</v>
      </c>
      <c r="H110" s="70">
        <f t="shared" si="37"/>
        <v>77.727563104765736</v>
      </c>
    </row>
    <row r="111" spans="1:8" s="61" customFormat="1" ht="11.25" customHeight="1" x14ac:dyDescent="0.2">
      <c r="A111" s="67" t="s">
        <v>162</v>
      </c>
      <c r="B111" s="68">
        <v>581493.31499999994</v>
      </c>
      <c r="C111" s="69">
        <v>469890.22967000003</v>
      </c>
      <c r="D111" s="68">
        <v>14444.292549999998</v>
      </c>
      <c r="E111" s="69">
        <f t="shared" si="38"/>
        <v>484334.52222000004</v>
      </c>
      <c r="F111" s="69">
        <f t="shared" si="39"/>
        <v>97158.792779999902</v>
      </c>
      <c r="G111" s="69">
        <f t="shared" si="40"/>
        <v>111603.08532999991</v>
      </c>
      <c r="H111" s="70">
        <f t="shared" si="37"/>
        <v>83.291503053650771</v>
      </c>
    </row>
    <row r="112" spans="1:8" s="61" customFormat="1" ht="11.25" customHeight="1" x14ac:dyDescent="0.2">
      <c r="A112" s="67" t="s">
        <v>163</v>
      </c>
      <c r="B112" s="68">
        <v>41187.392</v>
      </c>
      <c r="C112" s="69">
        <v>34601.046119999999</v>
      </c>
      <c r="D112" s="68">
        <v>563.22175000000004</v>
      </c>
      <c r="E112" s="69">
        <f t="shared" si="38"/>
        <v>35164.267869999996</v>
      </c>
      <c r="F112" s="69">
        <f t="shared" si="39"/>
        <v>6023.1241300000038</v>
      </c>
      <c r="G112" s="69">
        <f t="shared" si="40"/>
        <v>6586.3458800000008</v>
      </c>
      <c r="H112" s="70">
        <f t="shared" si="37"/>
        <v>85.376291536011777</v>
      </c>
    </row>
    <row r="113" spans="1:8" s="61" customFormat="1" ht="11.25" customHeight="1" x14ac:dyDescent="0.2">
      <c r="A113" s="67" t="s">
        <v>164</v>
      </c>
      <c r="B113" s="68">
        <v>103895.47200000001</v>
      </c>
      <c r="C113" s="69">
        <v>82300.940669999982</v>
      </c>
      <c r="D113" s="68">
        <v>1784.32221</v>
      </c>
      <c r="E113" s="69">
        <f t="shared" si="38"/>
        <v>84085.26287999998</v>
      </c>
      <c r="F113" s="69">
        <f t="shared" si="39"/>
        <v>19810.209120000029</v>
      </c>
      <c r="G113" s="69">
        <f t="shared" si="40"/>
        <v>21594.531330000027</v>
      </c>
      <c r="H113" s="70">
        <f t="shared" si="37"/>
        <v>80.932557753816241</v>
      </c>
    </row>
    <row r="114" spans="1:8" s="61" customFormat="1" ht="11.25" customHeight="1" x14ac:dyDescent="0.2">
      <c r="A114" s="67" t="s">
        <v>165</v>
      </c>
      <c r="B114" s="68">
        <v>447048.842</v>
      </c>
      <c r="C114" s="69">
        <v>313641.34896000003</v>
      </c>
      <c r="D114" s="68">
        <v>3653.21362</v>
      </c>
      <c r="E114" s="69">
        <f t="shared" si="38"/>
        <v>317294.56258000003</v>
      </c>
      <c r="F114" s="69">
        <f t="shared" si="39"/>
        <v>129754.27941999998</v>
      </c>
      <c r="G114" s="69">
        <f t="shared" si="40"/>
        <v>133407.49303999997</v>
      </c>
      <c r="H114" s="70">
        <f t="shared" si="37"/>
        <v>70.975368409521579</v>
      </c>
    </row>
    <row r="115" spans="1:8" s="61" customFormat="1" ht="11.25" customHeight="1" x14ac:dyDescent="0.2">
      <c r="A115" s="67" t="s">
        <v>166</v>
      </c>
      <c r="B115" s="68">
        <v>199528.351</v>
      </c>
      <c r="C115" s="69">
        <v>168725.68277000001</v>
      </c>
      <c r="D115" s="68">
        <v>8763.7846899999986</v>
      </c>
      <c r="E115" s="69">
        <f t="shared" si="38"/>
        <v>177489.46746000001</v>
      </c>
      <c r="F115" s="69">
        <f t="shared" si="39"/>
        <v>22038.883539999981</v>
      </c>
      <c r="G115" s="69">
        <f t="shared" si="40"/>
        <v>30802.668229999981</v>
      </c>
      <c r="H115" s="70">
        <f t="shared" si="37"/>
        <v>88.954510259045847</v>
      </c>
    </row>
    <row r="116" spans="1:8" s="61" customFormat="1" ht="11.25" customHeight="1" x14ac:dyDescent="0.2">
      <c r="A116" s="67" t="s">
        <v>167</v>
      </c>
      <c r="B116" s="72">
        <v>477849.54799999995</v>
      </c>
      <c r="C116" s="72">
        <v>348053.29004999995</v>
      </c>
      <c r="D116" s="72">
        <v>7996.9331099999999</v>
      </c>
      <c r="E116" s="72">
        <f t="shared" si="38"/>
        <v>356050.22315999994</v>
      </c>
      <c r="F116" s="72">
        <f t="shared" si="39"/>
        <v>121799.32484000002</v>
      </c>
      <c r="G116" s="72">
        <f t="shared" si="40"/>
        <v>129796.25795</v>
      </c>
      <c r="H116" s="65">
        <f t="shared" si="37"/>
        <v>74.510946939307345</v>
      </c>
    </row>
    <row r="117" spans="1:8" s="61" customFormat="1" ht="11.25" customHeight="1" x14ac:dyDescent="0.2">
      <c r="A117" s="76"/>
      <c r="B117" s="72"/>
      <c r="C117" s="72"/>
      <c r="D117" s="72"/>
      <c r="E117" s="72"/>
      <c r="F117" s="72"/>
      <c r="G117" s="72"/>
      <c r="H117" s="65"/>
    </row>
    <row r="118" spans="1:8" s="61" customFormat="1" ht="12" x14ac:dyDescent="0.2">
      <c r="A118" s="79" t="s">
        <v>168</v>
      </c>
      <c r="B118" s="74">
        <f t="shared" ref="B118:G118" si="41">+B119+B127</f>
        <v>93766718.811289981</v>
      </c>
      <c r="C118" s="74">
        <f t="shared" si="41"/>
        <v>77943508.784019992</v>
      </c>
      <c r="D118" s="74">
        <f t="shared" si="41"/>
        <v>2715306.4689799999</v>
      </c>
      <c r="E118" s="74">
        <f t="shared" si="41"/>
        <v>80658815.253000006</v>
      </c>
      <c r="F118" s="74">
        <f t="shared" si="41"/>
        <v>13107903.558289997</v>
      </c>
      <c r="G118" s="74">
        <f t="shared" si="41"/>
        <v>15823210.027269997</v>
      </c>
      <c r="H118" s="70">
        <f t="shared" ref="H118:H130" si="42">E118/B118*100</f>
        <v>86.020729183592039</v>
      </c>
    </row>
    <row r="119" spans="1:8" s="61" customFormat="1" ht="11.25" customHeight="1" x14ac:dyDescent="0.2">
      <c r="A119" s="80" t="s">
        <v>169</v>
      </c>
      <c r="B119" s="81">
        <f t="shared" ref="B119:G119" si="43">SUM(B120:B124)</f>
        <v>7490369.3879999993</v>
      </c>
      <c r="C119" s="82">
        <f t="shared" si="43"/>
        <v>5899137.67612</v>
      </c>
      <c r="D119" s="81">
        <f t="shared" si="43"/>
        <v>467209.94567999995</v>
      </c>
      <c r="E119" s="82">
        <f t="shared" si="43"/>
        <v>6366347.6218000008</v>
      </c>
      <c r="F119" s="82">
        <f t="shared" si="43"/>
        <v>1124021.7661999983</v>
      </c>
      <c r="G119" s="82">
        <f t="shared" si="43"/>
        <v>1591231.7118799987</v>
      </c>
      <c r="H119" s="70">
        <f t="shared" si="42"/>
        <v>84.993773898510995</v>
      </c>
    </row>
    <row r="120" spans="1:8" s="61" customFormat="1" ht="11.25" customHeight="1" x14ac:dyDescent="0.2">
      <c r="A120" s="83" t="s">
        <v>170</v>
      </c>
      <c r="B120" s="68">
        <v>207517.59699999995</v>
      </c>
      <c r="C120" s="69">
        <v>174093.42003000001</v>
      </c>
      <c r="D120" s="68">
        <v>1088.3798000000002</v>
      </c>
      <c r="E120" s="69">
        <f t="shared" ref="E120:E126" si="44">SUM(C120:D120)</f>
        <v>175181.79983</v>
      </c>
      <c r="F120" s="69">
        <f t="shared" ref="F120:F126" si="45">B120-E120</f>
        <v>32335.797169999947</v>
      </c>
      <c r="G120" s="69">
        <f t="shared" ref="G120:G126" si="46">B120-C120</f>
        <v>33424.176969999942</v>
      </c>
      <c r="H120" s="70">
        <f t="shared" si="42"/>
        <v>84.417804736819519</v>
      </c>
    </row>
    <row r="121" spans="1:8" s="61" customFormat="1" ht="11.25" customHeight="1" x14ac:dyDescent="0.2">
      <c r="A121" s="83" t="s">
        <v>171</v>
      </c>
      <c r="B121" s="68">
        <v>608299.18399999989</v>
      </c>
      <c r="C121" s="69">
        <v>501417.27065999998</v>
      </c>
      <c r="D121" s="68">
        <v>7382.6851699999997</v>
      </c>
      <c r="E121" s="69">
        <f t="shared" si="44"/>
        <v>508799.95582999999</v>
      </c>
      <c r="F121" s="69">
        <f t="shared" si="45"/>
        <v>99499.2281699999</v>
      </c>
      <c r="G121" s="69">
        <f t="shared" si="46"/>
        <v>106881.91333999991</v>
      </c>
      <c r="H121" s="70">
        <f t="shared" si="42"/>
        <v>83.643044280329022</v>
      </c>
    </row>
    <row r="122" spans="1:8" s="61" customFormat="1" ht="11.25" customHeight="1" x14ac:dyDescent="0.2">
      <c r="A122" s="83" t="s">
        <v>172</v>
      </c>
      <c r="B122" s="68">
        <v>69468.928999999989</v>
      </c>
      <c r="C122" s="69">
        <v>59933.839639999998</v>
      </c>
      <c r="D122" s="68">
        <v>1039.42641</v>
      </c>
      <c r="E122" s="69">
        <f t="shared" si="44"/>
        <v>60973.266049999998</v>
      </c>
      <c r="F122" s="69">
        <f t="shared" si="45"/>
        <v>8495.6629499999908</v>
      </c>
      <c r="G122" s="69">
        <f t="shared" si="46"/>
        <v>9535.0893599999908</v>
      </c>
      <c r="H122" s="70">
        <f t="shared" si="42"/>
        <v>87.770557179598967</v>
      </c>
    </row>
    <row r="123" spans="1:8" s="61" customFormat="1" ht="11.25" customHeight="1" x14ac:dyDescent="0.2">
      <c r="A123" s="83" t="s">
        <v>173</v>
      </c>
      <c r="B123" s="72">
        <v>402367.80700000003</v>
      </c>
      <c r="C123" s="72">
        <v>347032.14616</v>
      </c>
      <c r="D123" s="72">
        <v>13389.53766</v>
      </c>
      <c r="E123" s="72">
        <f t="shared" si="44"/>
        <v>360421.68381999998</v>
      </c>
      <c r="F123" s="72">
        <f t="shared" si="45"/>
        <v>41946.123180000053</v>
      </c>
      <c r="G123" s="72">
        <f t="shared" si="46"/>
        <v>55335.660840000026</v>
      </c>
      <c r="H123" s="70">
        <f t="shared" si="42"/>
        <v>89.57517911466509</v>
      </c>
    </row>
    <row r="124" spans="1:8" s="61" customFormat="1" ht="11.25" customHeight="1" x14ac:dyDescent="0.2">
      <c r="A124" s="80" t="s">
        <v>174</v>
      </c>
      <c r="B124" s="84">
        <f>SUM(B125:B126)</f>
        <v>6202715.8709999993</v>
      </c>
      <c r="C124" s="84">
        <f>SUM(C125:C126)</f>
        <v>4816660.9996300004</v>
      </c>
      <c r="D124" s="84">
        <f>SUM(D125:D126)</f>
        <v>444309.91663999995</v>
      </c>
      <c r="E124" s="74">
        <f t="shared" si="44"/>
        <v>5260970.9162700009</v>
      </c>
      <c r="F124" s="74">
        <f t="shared" si="45"/>
        <v>941744.95472999848</v>
      </c>
      <c r="G124" s="74">
        <f t="shared" si="46"/>
        <v>1386054.8713699989</v>
      </c>
      <c r="H124" s="70">
        <f t="shared" si="42"/>
        <v>84.817215969330377</v>
      </c>
    </row>
    <row r="125" spans="1:8" s="61" customFormat="1" ht="11.25" customHeight="1" x14ac:dyDescent="0.2">
      <c r="A125" s="85" t="s">
        <v>174</v>
      </c>
      <c r="B125" s="68">
        <v>5448047.0319999997</v>
      </c>
      <c r="C125" s="69">
        <v>4325007.7069800003</v>
      </c>
      <c r="D125" s="68">
        <v>429300.09937999997</v>
      </c>
      <c r="E125" s="69">
        <f t="shared" si="44"/>
        <v>4754307.8063599998</v>
      </c>
      <c r="F125" s="69">
        <f t="shared" si="45"/>
        <v>693739.22563999984</v>
      </c>
      <c r="G125" s="69">
        <f t="shared" si="46"/>
        <v>1123039.3250199994</v>
      </c>
      <c r="H125" s="70">
        <f t="shared" si="42"/>
        <v>87.266276859116516</v>
      </c>
    </row>
    <row r="126" spans="1:8" s="61" customFormat="1" ht="11.25" customHeight="1" x14ac:dyDescent="0.2">
      <c r="A126" s="85" t="s">
        <v>175</v>
      </c>
      <c r="B126" s="72">
        <v>754668.83900000015</v>
      </c>
      <c r="C126" s="72">
        <v>491653.29264999996</v>
      </c>
      <c r="D126" s="72">
        <v>15009.81726</v>
      </c>
      <c r="E126" s="72">
        <f t="shared" si="44"/>
        <v>506663.10990999994</v>
      </c>
      <c r="F126" s="72">
        <f t="shared" si="45"/>
        <v>248005.72909000021</v>
      </c>
      <c r="G126" s="72">
        <f t="shared" si="46"/>
        <v>263015.54635000019</v>
      </c>
      <c r="H126" s="70">
        <f t="shared" si="42"/>
        <v>67.137144629076147</v>
      </c>
    </row>
    <row r="127" spans="1:8" s="61" customFormat="1" ht="11.25" customHeight="1" x14ac:dyDescent="0.2">
      <c r="A127" s="80" t="s">
        <v>176</v>
      </c>
      <c r="B127" s="84">
        <f t="shared" ref="B127:G127" si="47">SUM(B128:B131)</f>
        <v>86276349.423289984</v>
      </c>
      <c r="C127" s="86">
        <f t="shared" si="47"/>
        <v>72044371.107899994</v>
      </c>
      <c r="D127" s="84">
        <f t="shared" si="47"/>
        <v>2248096.5233</v>
      </c>
      <c r="E127" s="86">
        <f t="shared" si="47"/>
        <v>74292467.631200001</v>
      </c>
      <c r="F127" s="86">
        <f t="shared" si="47"/>
        <v>11983881.792089999</v>
      </c>
      <c r="G127" s="86">
        <f t="shared" si="47"/>
        <v>14231978.315389998</v>
      </c>
      <c r="H127" s="70">
        <f t="shared" si="42"/>
        <v>86.10988773609958</v>
      </c>
    </row>
    <row r="128" spans="1:8" s="61" customFormat="1" ht="11.25" customHeight="1" x14ac:dyDescent="0.2">
      <c r="A128" s="85" t="s">
        <v>177</v>
      </c>
      <c r="B128" s="68">
        <v>35270050.138439998</v>
      </c>
      <c r="C128" s="69">
        <v>30089123.891079996</v>
      </c>
      <c r="D128" s="68">
        <v>780161.88109000004</v>
      </c>
      <c r="E128" s="69">
        <f>SUM(C128:D128)</f>
        <v>30869285.772169996</v>
      </c>
      <c r="F128" s="69">
        <f>B128-E128</f>
        <v>4400764.366270002</v>
      </c>
      <c r="G128" s="69">
        <f>B128-C128</f>
        <v>5180926.2473600022</v>
      </c>
      <c r="H128" s="70">
        <f t="shared" si="42"/>
        <v>87.52265917117677</v>
      </c>
    </row>
    <row r="129" spans="1:8" s="61" customFormat="1" ht="11.25" customHeight="1" x14ac:dyDescent="0.2">
      <c r="A129" s="85" t="s">
        <v>178</v>
      </c>
      <c r="B129" s="68">
        <v>9462528.8561600018</v>
      </c>
      <c r="C129" s="69">
        <v>7758733.8908299999</v>
      </c>
      <c r="D129" s="68">
        <v>375645.72856000002</v>
      </c>
      <c r="E129" s="69">
        <f>SUM(C129:D129)</f>
        <v>8134379.6193899997</v>
      </c>
      <c r="F129" s="69">
        <f>B129-E129</f>
        <v>1328149.2367700022</v>
      </c>
      <c r="G129" s="69">
        <f>B129-C129</f>
        <v>1703794.9653300019</v>
      </c>
      <c r="H129" s="70">
        <f t="shared" si="42"/>
        <v>85.964119560857227</v>
      </c>
    </row>
    <row r="130" spans="1:8" s="61" customFormat="1" ht="11.25" customHeight="1" x14ac:dyDescent="0.2">
      <c r="A130" s="85" t="s">
        <v>179</v>
      </c>
      <c r="B130" s="69">
        <v>11580024.754439998</v>
      </c>
      <c r="C130" s="69">
        <v>9625452.3614000026</v>
      </c>
      <c r="D130" s="69">
        <v>219683.38667999997</v>
      </c>
      <c r="E130" s="69">
        <f>SUM(C130:D130)</f>
        <v>9845135.7480800021</v>
      </c>
      <c r="F130" s="69">
        <f>B130-E130</f>
        <v>1734889.0063599963</v>
      </c>
      <c r="G130" s="69">
        <f>B130-C130</f>
        <v>1954572.3930399958</v>
      </c>
      <c r="H130" s="70">
        <f t="shared" si="42"/>
        <v>85.018261677767072</v>
      </c>
    </row>
    <row r="131" spans="1:8" s="61" customFormat="1" ht="11.25" customHeight="1" x14ac:dyDescent="0.2">
      <c r="A131" s="87" t="s">
        <v>180</v>
      </c>
      <c r="B131" s="88">
        <f>'[1]as of May_all banks'!$B182</f>
        <v>29963745.674249999</v>
      </c>
      <c r="C131" s="86">
        <f>+C132</f>
        <v>24571060.964590002</v>
      </c>
      <c r="D131" s="88">
        <f>'[1]as of May_all banks'!$F182</f>
        <v>872605.52697000001</v>
      </c>
      <c r="E131" s="86">
        <f>+E132</f>
        <v>25443666.491560001</v>
      </c>
      <c r="F131" s="86">
        <f>+F132</f>
        <v>4520079.1826899983</v>
      </c>
      <c r="G131" s="86">
        <f>+G132</f>
        <v>5392684.7096599974</v>
      </c>
      <c r="H131" s="89">
        <f>+H132</f>
        <v>84.914839313382544</v>
      </c>
    </row>
    <row r="132" spans="1:8" s="61" customFormat="1" ht="11.25" customHeight="1" x14ac:dyDescent="0.2">
      <c r="A132" s="85" t="s">
        <v>181</v>
      </c>
      <c r="B132" s="72">
        <v>29963745.674249999</v>
      </c>
      <c r="C132" s="72">
        <v>24571060.964590002</v>
      </c>
      <c r="D132" s="72">
        <v>872605.52697000001</v>
      </c>
      <c r="E132" s="72">
        <f>SUM(C132:D132)</f>
        <v>25443666.491560001</v>
      </c>
      <c r="F132" s="72">
        <f>B132-E132</f>
        <v>4520079.1826899983</v>
      </c>
      <c r="G132" s="72">
        <f>B132-C132</f>
        <v>5392684.7096599974</v>
      </c>
      <c r="H132" s="65">
        <f>E132/B132*100</f>
        <v>84.914839313382544</v>
      </c>
    </row>
    <row r="133" spans="1:8" s="61" customFormat="1" ht="11.25" customHeight="1" x14ac:dyDescent="0.2">
      <c r="A133" s="76"/>
      <c r="B133" s="68"/>
      <c r="C133" s="69"/>
      <c r="D133" s="68"/>
      <c r="E133" s="69"/>
      <c r="F133" s="69"/>
      <c r="G133" s="69"/>
      <c r="H133" s="70"/>
    </row>
    <row r="134" spans="1:8" s="61" customFormat="1" ht="11.25" customHeight="1" x14ac:dyDescent="0.2">
      <c r="A134" s="63" t="s">
        <v>182</v>
      </c>
      <c r="B134" s="72">
        <v>195044920.76614001</v>
      </c>
      <c r="C134" s="72">
        <v>173838077.58329004</v>
      </c>
      <c r="D134" s="72">
        <v>5501913.53871</v>
      </c>
      <c r="E134" s="72">
        <f>SUM(C134:D134)</f>
        <v>179339991.12200004</v>
      </c>
      <c r="F134" s="72">
        <f>B134-E134</f>
        <v>15704929.644139975</v>
      </c>
      <c r="G134" s="72">
        <f>B134-C134</f>
        <v>21206843.182849973</v>
      </c>
      <c r="H134" s="65">
        <f>E134/B134*100</f>
        <v>91.948044797859524</v>
      </c>
    </row>
    <row r="135" spans="1:8" s="61" customFormat="1" ht="11.25" customHeight="1" x14ac:dyDescent="0.2">
      <c r="A135" s="76"/>
      <c r="B135" s="72"/>
      <c r="C135" s="72"/>
      <c r="D135" s="72"/>
      <c r="E135" s="72"/>
      <c r="F135" s="72"/>
      <c r="G135" s="72"/>
      <c r="H135" s="65"/>
    </row>
    <row r="136" spans="1:8" s="61" customFormat="1" ht="11.25" customHeight="1" x14ac:dyDescent="0.2">
      <c r="A136" s="63" t="s">
        <v>183</v>
      </c>
      <c r="B136" s="88">
        <f t="shared" ref="B136:G136" si="48">SUM(B137:B155)</f>
        <v>9916956.9519999996</v>
      </c>
      <c r="C136" s="74">
        <f t="shared" si="48"/>
        <v>7027986.5666199997</v>
      </c>
      <c r="D136" s="88">
        <f t="shared" si="48"/>
        <v>456265.25129999989</v>
      </c>
      <c r="E136" s="74">
        <f t="shared" si="48"/>
        <v>7484251.8179200003</v>
      </c>
      <c r="F136" s="74">
        <f t="shared" si="48"/>
        <v>2432705.1340800016</v>
      </c>
      <c r="G136" s="74">
        <f t="shared" si="48"/>
        <v>2888970.3853800013</v>
      </c>
      <c r="H136" s="70">
        <f t="shared" ref="H136:H155" si="49">E136/B136*100</f>
        <v>75.469237732353122</v>
      </c>
    </row>
    <row r="137" spans="1:8" s="61" customFormat="1" ht="11.25" customHeight="1" x14ac:dyDescent="0.2">
      <c r="A137" s="67" t="s">
        <v>184</v>
      </c>
      <c r="B137" s="68">
        <v>2826997.1900000009</v>
      </c>
      <c r="C137" s="69">
        <v>2124029.1446199999</v>
      </c>
      <c r="D137" s="68">
        <v>73805.322139999946</v>
      </c>
      <c r="E137" s="69">
        <f t="shared" ref="E137:E155" si="50">SUM(C137:D137)</f>
        <v>2197834.4667599997</v>
      </c>
      <c r="F137" s="69">
        <f t="shared" ref="F137:F155" si="51">B137-E137</f>
        <v>629162.72324000113</v>
      </c>
      <c r="G137" s="69">
        <f t="shared" ref="G137:G155" si="52">B137-C137</f>
        <v>702968.04538000096</v>
      </c>
      <c r="H137" s="70">
        <f t="shared" si="49"/>
        <v>77.744487137604807</v>
      </c>
    </row>
    <row r="138" spans="1:8" s="61" customFormat="1" ht="11.25" customHeight="1" x14ac:dyDescent="0.2">
      <c r="A138" s="67" t="s">
        <v>185</v>
      </c>
      <c r="B138" s="68">
        <v>181837.24600000001</v>
      </c>
      <c r="C138" s="69">
        <v>136694.07819999999</v>
      </c>
      <c r="D138" s="68">
        <v>21715.518120000001</v>
      </c>
      <c r="E138" s="69">
        <f t="shared" si="50"/>
        <v>158409.59631999998</v>
      </c>
      <c r="F138" s="69">
        <f t="shared" si="51"/>
        <v>23427.649680000031</v>
      </c>
      <c r="G138" s="69">
        <f t="shared" si="52"/>
        <v>45143.167800000025</v>
      </c>
      <c r="H138" s="70">
        <f t="shared" si="49"/>
        <v>87.116143586996458</v>
      </c>
    </row>
    <row r="139" spans="1:8" s="61" customFormat="1" ht="11.25" customHeight="1" x14ac:dyDescent="0.2">
      <c r="A139" s="67" t="s">
        <v>186</v>
      </c>
      <c r="B139" s="68">
        <v>199526.53599999999</v>
      </c>
      <c r="C139" s="69">
        <v>170096.56722999999</v>
      </c>
      <c r="D139" s="68">
        <v>2135.9302200000002</v>
      </c>
      <c r="E139" s="69">
        <f t="shared" si="50"/>
        <v>172232.49745</v>
      </c>
      <c r="F139" s="69">
        <f t="shared" si="51"/>
        <v>27294.038549999997</v>
      </c>
      <c r="G139" s="69">
        <f t="shared" si="52"/>
        <v>29429.968770000007</v>
      </c>
      <c r="H139" s="70">
        <f t="shared" si="49"/>
        <v>86.320597201166265</v>
      </c>
    </row>
    <row r="140" spans="1:8" s="61" customFormat="1" ht="11.25" customHeight="1" x14ac:dyDescent="0.2">
      <c r="A140" s="90" t="s">
        <v>187</v>
      </c>
      <c r="B140" s="68">
        <v>98688.38900000001</v>
      </c>
      <c r="C140" s="69">
        <v>81408.681599999996</v>
      </c>
      <c r="D140" s="68">
        <v>23.164439999999999</v>
      </c>
      <c r="E140" s="69">
        <f t="shared" si="50"/>
        <v>81431.846039999989</v>
      </c>
      <c r="F140" s="69">
        <f t="shared" si="51"/>
        <v>17256.542960000021</v>
      </c>
      <c r="G140" s="69">
        <f t="shared" si="52"/>
        <v>17279.707400000014</v>
      </c>
      <c r="H140" s="70">
        <f t="shared" si="49"/>
        <v>82.514110185748379</v>
      </c>
    </row>
    <row r="141" spans="1:8" s="61" customFormat="1" ht="11.25" customHeight="1" x14ac:dyDescent="0.2">
      <c r="A141" s="90" t="s">
        <v>188</v>
      </c>
      <c r="B141" s="68">
        <v>300063.34800000006</v>
      </c>
      <c r="C141" s="69">
        <v>215242.97355999998</v>
      </c>
      <c r="D141" s="68">
        <v>2788.92166</v>
      </c>
      <c r="E141" s="69">
        <f t="shared" si="50"/>
        <v>218031.89521999998</v>
      </c>
      <c r="F141" s="69">
        <f t="shared" si="51"/>
        <v>82031.45278000008</v>
      </c>
      <c r="G141" s="69">
        <f t="shared" si="52"/>
        <v>84820.374440000072</v>
      </c>
      <c r="H141" s="70">
        <f t="shared" si="49"/>
        <v>72.661955108225996</v>
      </c>
    </row>
    <row r="142" spans="1:8" s="61" customFormat="1" ht="11.25" customHeight="1" x14ac:dyDescent="0.2">
      <c r="A142" s="67" t="s">
        <v>189</v>
      </c>
      <c r="B142" s="68">
        <v>180098.88699999999</v>
      </c>
      <c r="C142" s="69">
        <v>155188.64393000002</v>
      </c>
      <c r="D142" s="68">
        <v>3473.77097</v>
      </c>
      <c r="E142" s="69">
        <f t="shared" si="50"/>
        <v>158662.41490000003</v>
      </c>
      <c r="F142" s="69">
        <f t="shared" si="51"/>
        <v>21436.472099999955</v>
      </c>
      <c r="G142" s="69">
        <f t="shared" si="52"/>
        <v>24910.243069999968</v>
      </c>
      <c r="H142" s="70">
        <f t="shared" si="49"/>
        <v>88.097387797849109</v>
      </c>
    </row>
    <row r="143" spans="1:8" s="61" customFormat="1" ht="11.25" customHeight="1" x14ac:dyDescent="0.2">
      <c r="A143" s="67" t="s">
        <v>190</v>
      </c>
      <c r="B143" s="68">
        <v>32525</v>
      </c>
      <c r="C143" s="69">
        <v>21930.31856</v>
      </c>
      <c r="D143" s="68">
        <v>744.76154000000008</v>
      </c>
      <c r="E143" s="69">
        <f t="shared" si="50"/>
        <v>22675.080099999999</v>
      </c>
      <c r="F143" s="69">
        <f t="shared" si="51"/>
        <v>9849.9199000000008</v>
      </c>
      <c r="G143" s="69">
        <f t="shared" si="52"/>
        <v>10594.68144</v>
      </c>
      <c r="H143" s="70">
        <f t="shared" si="49"/>
        <v>69.715849654112219</v>
      </c>
    </row>
    <row r="144" spans="1:8" s="61" customFormat="1" ht="11.25" customHeight="1" x14ac:dyDescent="0.2">
      <c r="A144" s="67" t="s">
        <v>191</v>
      </c>
      <c r="B144" s="68">
        <v>39554</v>
      </c>
      <c r="C144" s="69">
        <v>21286.55788</v>
      </c>
      <c r="D144" s="68">
        <v>131.50868</v>
      </c>
      <c r="E144" s="69">
        <f t="shared" si="50"/>
        <v>21418.066559999999</v>
      </c>
      <c r="F144" s="69">
        <f t="shared" si="51"/>
        <v>18135.933440000001</v>
      </c>
      <c r="G144" s="69">
        <f t="shared" si="52"/>
        <v>18267.44212</v>
      </c>
      <c r="H144" s="70">
        <f t="shared" si="49"/>
        <v>54.148926935328909</v>
      </c>
    </row>
    <row r="145" spans="1:8" s="61" customFormat="1" ht="11.25" customHeight="1" x14ac:dyDescent="0.2">
      <c r="A145" s="67" t="s">
        <v>192</v>
      </c>
      <c r="B145" s="68">
        <v>673380.98900000006</v>
      </c>
      <c r="C145" s="69">
        <v>601706.36808000004</v>
      </c>
      <c r="D145" s="68">
        <v>3537.3561299999997</v>
      </c>
      <c r="E145" s="69">
        <f t="shared" si="50"/>
        <v>605243.72421000001</v>
      </c>
      <c r="F145" s="69">
        <f t="shared" si="51"/>
        <v>68137.264790000045</v>
      </c>
      <c r="G145" s="69">
        <f t="shared" si="52"/>
        <v>71674.620920000016</v>
      </c>
      <c r="H145" s="70">
        <f t="shared" si="49"/>
        <v>89.881320396171731</v>
      </c>
    </row>
    <row r="146" spans="1:8" s="61" customFormat="1" ht="11.25" customHeight="1" x14ac:dyDescent="0.2">
      <c r="A146" s="67" t="s">
        <v>193</v>
      </c>
      <c r="B146" s="68">
        <v>755652.82499999995</v>
      </c>
      <c r="C146" s="69">
        <v>448091.93647000002</v>
      </c>
      <c r="D146" s="68">
        <v>7113.6143000000002</v>
      </c>
      <c r="E146" s="69">
        <f t="shared" si="50"/>
        <v>455205.55077000003</v>
      </c>
      <c r="F146" s="69">
        <f t="shared" si="51"/>
        <v>300447.27422999992</v>
      </c>
      <c r="G146" s="69">
        <f t="shared" si="52"/>
        <v>307560.88852999994</v>
      </c>
      <c r="H146" s="70">
        <f t="shared" si="49"/>
        <v>60.240038243753013</v>
      </c>
    </row>
    <row r="147" spans="1:8" s="61" customFormat="1" ht="11.25" customHeight="1" x14ac:dyDescent="0.2">
      <c r="A147" s="90" t="s">
        <v>194</v>
      </c>
      <c r="B147" s="68">
        <v>223376.89799999999</v>
      </c>
      <c r="C147" s="69">
        <v>210963.48169999997</v>
      </c>
      <c r="D147" s="68">
        <v>801.84524999999996</v>
      </c>
      <c r="E147" s="69">
        <f t="shared" si="50"/>
        <v>211765.32694999999</v>
      </c>
      <c r="F147" s="69">
        <f t="shared" si="51"/>
        <v>11611.571049999999</v>
      </c>
      <c r="G147" s="69">
        <f t="shared" si="52"/>
        <v>12413.416300000012</v>
      </c>
      <c r="H147" s="70">
        <f t="shared" si="49"/>
        <v>94.801803071864668</v>
      </c>
    </row>
    <row r="148" spans="1:8" s="61" customFormat="1" ht="11.25" customHeight="1" x14ac:dyDescent="0.2">
      <c r="A148" s="67" t="s">
        <v>195</v>
      </c>
      <c r="B148" s="68">
        <v>429588</v>
      </c>
      <c r="C148" s="69">
        <v>199323.73032</v>
      </c>
      <c r="D148" s="68">
        <v>115031.58696</v>
      </c>
      <c r="E148" s="69">
        <f t="shared" si="50"/>
        <v>314355.31728000002</v>
      </c>
      <c r="F148" s="69">
        <f t="shared" si="51"/>
        <v>115232.68271999998</v>
      </c>
      <c r="G148" s="69">
        <f t="shared" si="52"/>
        <v>230264.26968</v>
      </c>
      <c r="H148" s="70">
        <f t="shared" si="49"/>
        <v>73.176000558674829</v>
      </c>
    </row>
    <row r="149" spans="1:8" s="61" customFormat="1" ht="11.25" customHeight="1" x14ac:dyDescent="0.2">
      <c r="A149" s="67" t="s">
        <v>196</v>
      </c>
      <c r="B149" s="68">
        <v>237951.81599999999</v>
      </c>
      <c r="C149" s="69">
        <v>144122.83191000001</v>
      </c>
      <c r="D149" s="68">
        <v>15506.205739999999</v>
      </c>
      <c r="E149" s="69">
        <f t="shared" si="50"/>
        <v>159629.03765000001</v>
      </c>
      <c r="F149" s="69">
        <f t="shared" si="51"/>
        <v>78322.778349999979</v>
      </c>
      <c r="G149" s="69">
        <f t="shared" si="52"/>
        <v>93828.984089999984</v>
      </c>
      <c r="H149" s="70">
        <f t="shared" si="49"/>
        <v>67.084605754805423</v>
      </c>
    </row>
    <row r="150" spans="1:8" s="61" customFormat="1" ht="11.25" customHeight="1" x14ac:dyDescent="0.2">
      <c r="A150" s="67" t="s">
        <v>197</v>
      </c>
      <c r="B150" s="68">
        <v>144430.21400000001</v>
      </c>
      <c r="C150" s="69">
        <v>85546.114649999989</v>
      </c>
      <c r="D150" s="68">
        <v>1905.8708899999999</v>
      </c>
      <c r="E150" s="69">
        <f t="shared" si="50"/>
        <v>87451.985539999994</v>
      </c>
      <c r="F150" s="69">
        <f t="shared" si="51"/>
        <v>56978.228460000013</v>
      </c>
      <c r="G150" s="69">
        <f t="shared" si="52"/>
        <v>58884.099350000019</v>
      </c>
      <c r="H150" s="70">
        <f t="shared" si="49"/>
        <v>60.549647555046896</v>
      </c>
    </row>
    <row r="151" spans="1:8" s="61" customFormat="1" ht="11.25" customHeight="1" x14ac:dyDescent="0.2">
      <c r="A151" s="67" t="s">
        <v>198</v>
      </c>
      <c r="B151" s="68">
        <v>1521924.2760000001</v>
      </c>
      <c r="C151" s="69">
        <v>949024.41385000001</v>
      </c>
      <c r="D151" s="68">
        <v>30771.825220000002</v>
      </c>
      <c r="E151" s="69">
        <f t="shared" si="50"/>
        <v>979796.23907000001</v>
      </c>
      <c r="F151" s="69">
        <f t="shared" si="51"/>
        <v>542128.03693000006</v>
      </c>
      <c r="G151" s="69">
        <f t="shared" si="52"/>
        <v>572899.86215000006</v>
      </c>
      <c r="H151" s="70">
        <f t="shared" si="49"/>
        <v>64.378777217822631</v>
      </c>
    </row>
    <row r="152" spans="1:8" s="61" customFormat="1" ht="11.25" customHeight="1" x14ac:dyDescent="0.2">
      <c r="A152" s="67" t="s">
        <v>199</v>
      </c>
      <c r="B152" s="68">
        <v>41002</v>
      </c>
      <c r="C152" s="69">
        <v>29399.46</v>
      </c>
      <c r="D152" s="68">
        <v>1482.27441</v>
      </c>
      <c r="E152" s="69">
        <f t="shared" si="50"/>
        <v>30881.734409999997</v>
      </c>
      <c r="F152" s="69">
        <f t="shared" si="51"/>
        <v>10120.265590000003</v>
      </c>
      <c r="G152" s="69">
        <f t="shared" si="52"/>
        <v>11602.54</v>
      </c>
      <c r="H152" s="70">
        <f t="shared" si="49"/>
        <v>75.317629408321537</v>
      </c>
    </row>
    <row r="153" spans="1:8" s="61" customFormat="1" ht="11.25" customHeight="1" x14ac:dyDescent="0.2">
      <c r="A153" s="67" t="s">
        <v>200</v>
      </c>
      <c r="B153" s="68">
        <v>1924681.0000000002</v>
      </c>
      <c r="C153" s="69">
        <v>1348711.79629</v>
      </c>
      <c r="D153" s="68">
        <v>170681.73538999999</v>
      </c>
      <c r="E153" s="69">
        <f t="shared" si="50"/>
        <v>1519393.53168</v>
      </c>
      <c r="F153" s="69">
        <f t="shared" si="51"/>
        <v>405287.46832000022</v>
      </c>
      <c r="G153" s="69">
        <f t="shared" si="52"/>
        <v>575969.20371000026</v>
      </c>
      <c r="H153" s="70">
        <f t="shared" si="49"/>
        <v>78.942616032474987</v>
      </c>
    </row>
    <row r="154" spans="1:8" s="61" customFormat="1" ht="11.25" customHeight="1" x14ac:dyDescent="0.2">
      <c r="A154" s="67" t="s">
        <v>201</v>
      </c>
      <c r="B154" s="68">
        <v>43669.120999999999</v>
      </c>
      <c r="C154" s="69">
        <v>32061.895199999999</v>
      </c>
      <c r="D154" s="68">
        <v>3715.8289399999999</v>
      </c>
      <c r="E154" s="69">
        <f t="shared" si="50"/>
        <v>35777.724139999998</v>
      </c>
      <c r="F154" s="69">
        <f t="shared" si="51"/>
        <v>7891.3968600000007</v>
      </c>
      <c r="G154" s="69">
        <f t="shared" si="52"/>
        <v>11607.2258</v>
      </c>
      <c r="H154" s="70">
        <f t="shared" si="49"/>
        <v>81.929114488015458</v>
      </c>
    </row>
    <row r="155" spans="1:8" s="61" customFormat="1" ht="11.25" customHeight="1" x14ac:dyDescent="0.2">
      <c r="A155" s="67" t="s">
        <v>202</v>
      </c>
      <c r="B155" s="72">
        <v>62009.216999999997</v>
      </c>
      <c r="C155" s="72">
        <v>53157.572570000004</v>
      </c>
      <c r="D155" s="72">
        <v>898.21030000000007</v>
      </c>
      <c r="E155" s="72">
        <f t="shared" si="50"/>
        <v>54055.782870000003</v>
      </c>
      <c r="F155" s="72">
        <f t="shared" si="51"/>
        <v>7953.4341299999942</v>
      </c>
      <c r="G155" s="72">
        <f t="shared" si="52"/>
        <v>8851.644429999993</v>
      </c>
      <c r="H155" s="65">
        <f t="shared" si="49"/>
        <v>87.173787196829153</v>
      </c>
    </row>
    <row r="156" spans="1:8" s="61" customFormat="1" ht="11.25" customHeight="1" x14ac:dyDescent="0.2">
      <c r="A156" s="76"/>
      <c r="B156" s="72"/>
      <c r="C156" s="72"/>
      <c r="D156" s="72"/>
      <c r="E156" s="72"/>
      <c r="F156" s="72"/>
      <c r="G156" s="72"/>
      <c r="H156" s="65"/>
    </row>
    <row r="157" spans="1:8" s="61" customFormat="1" ht="11.25" customHeight="1" x14ac:dyDescent="0.2">
      <c r="A157" s="63" t="s">
        <v>203</v>
      </c>
      <c r="B157" s="88">
        <f t="shared" ref="B157:G157" si="53">SUM(B158:B162)</f>
        <v>62955546.455000006</v>
      </c>
      <c r="C157" s="74">
        <f t="shared" si="53"/>
        <v>37912370.060300007</v>
      </c>
      <c r="D157" s="88">
        <f t="shared" si="53"/>
        <v>6826767.40503</v>
      </c>
      <c r="E157" s="74">
        <f t="shared" si="53"/>
        <v>44739137.465330012</v>
      </c>
      <c r="F157" s="74">
        <f t="shared" si="53"/>
        <v>18216408.989670005</v>
      </c>
      <c r="G157" s="74">
        <f t="shared" si="53"/>
        <v>25043176.394699998</v>
      </c>
      <c r="H157" s="70">
        <f t="shared" ref="H157:H162" si="54">E157/B157*100</f>
        <v>71.064647969196955</v>
      </c>
    </row>
    <row r="158" spans="1:8" s="61" customFormat="1" ht="11.25" customHeight="1" x14ac:dyDescent="0.2">
      <c r="A158" s="67" t="s">
        <v>93</v>
      </c>
      <c r="B158" s="68">
        <v>62791055.973000005</v>
      </c>
      <c r="C158" s="69">
        <v>37805329.054660007</v>
      </c>
      <c r="D158" s="68">
        <v>6824193.1263199998</v>
      </c>
      <c r="E158" s="69">
        <f>SUM(C158:D158)</f>
        <v>44629522.180980004</v>
      </c>
      <c r="F158" s="69">
        <f>B158-E158</f>
        <v>18161533.792020001</v>
      </c>
      <c r="G158" s="69">
        <f>B158-C158</f>
        <v>24985726.918339998</v>
      </c>
      <c r="H158" s="70">
        <f t="shared" si="54"/>
        <v>71.076240858523846</v>
      </c>
    </row>
    <row r="159" spans="1:8" s="61" customFormat="1" ht="11.25" customHeight="1" x14ac:dyDescent="0.2">
      <c r="A159" s="67" t="s">
        <v>204</v>
      </c>
      <c r="B159" s="68">
        <v>31085</v>
      </c>
      <c r="C159" s="69">
        <v>19233.360989999997</v>
      </c>
      <c r="D159" s="68">
        <v>118.10622000000001</v>
      </c>
      <c r="E159" s="69">
        <f>SUM(C159:D159)</f>
        <v>19351.467209999999</v>
      </c>
      <c r="F159" s="69">
        <f>B159-E159</f>
        <v>11733.532790000001</v>
      </c>
      <c r="G159" s="69">
        <f>B159-C159</f>
        <v>11851.639010000003</v>
      </c>
      <c r="H159" s="70">
        <f t="shared" si="54"/>
        <v>62.2533929869712</v>
      </c>
    </row>
    <row r="160" spans="1:8" s="61" customFormat="1" ht="11.25" customHeight="1" x14ac:dyDescent="0.2">
      <c r="A160" s="67" t="s">
        <v>205</v>
      </c>
      <c r="B160" s="68">
        <v>26967.793999999998</v>
      </c>
      <c r="C160" s="69">
        <v>15343.800449999999</v>
      </c>
      <c r="D160" s="68">
        <v>876.96024</v>
      </c>
      <c r="E160" s="69">
        <f>SUM(C160:D160)</f>
        <v>16220.760689999999</v>
      </c>
      <c r="F160" s="69">
        <f>B160-E160</f>
        <v>10747.033309999999</v>
      </c>
      <c r="G160" s="69">
        <f>B160-C160</f>
        <v>11623.993549999999</v>
      </c>
      <c r="H160" s="70">
        <f t="shared" si="54"/>
        <v>60.148637630501035</v>
      </c>
    </row>
    <row r="161" spans="1:8" s="61" customFormat="1" ht="11.25" customHeight="1" x14ac:dyDescent="0.2">
      <c r="A161" s="67" t="s">
        <v>206</v>
      </c>
      <c r="B161" s="68">
        <v>28461</v>
      </c>
      <c r="C161" s="69">
        <v>18530.976739999998</v>
      </c>
      <c r="D161" s="68">
        <v>1265.19461</v>
      </c>
      <c r="E161" s="69">
        <f>SUM(C161:D161)</f>
        <v>19796.171349999997</v>
      </c>
      <c r="F161" s="69">
        <f>B161-E161</f>
        <v>8664.8286500000031</v>
      </c>
      <c r="G161" s="69">
        <f>B161-C161</f>
        <v>9930.0232600000018</v>
      </c>
      <c r="H161" s="70">
        <f t="shared" si="54"/>
        <v>69.555431467622356</v>
      </c>
    </row>
    <row r="162" spans="1:8" s="61" customFormat="1" ht="11.25" customHeight="1" x14ac:dyDescent="0.2">
      <c r="A162" s="67" t="s">
        <v>207</v>
      </c>
      <c r="B162" s="72">
        <v>77976.687999999995</v>
      </c>
      <c r="C162" s="72">
        <v>53932.867460000001</v>
      </c>
      <c r="D162" s="72">
        <v>314.01764000000003</v>
      </c>
      <c r="E162" s="72">
        <f>SUM(C162:D162)</f>
        <v>54246.8851</v>
      </c>
      <c r="F162" s="72">
        <f>B162-E162</f>
        <v>23729.802899999995</v>
      </c>
      <c r="G162" s="72">
        <f>B162-C162</f>
        <v>24043.820539999993</v>
      </c>
      <c r="H162" s="65">
        <f t="shared" si="54"/>
        <v>69.56808052683644</v>
      </c>
    </row>
    <row r="163" spans="1:8" s="61" customFormat="1" ht="11.25" customHeight="1" x14ac:dyDescent="0.2">
      <c r="A163" s="76"/>
      <c r="B163" s="72"/>
      <c r="C163" s="72"/>
      <c r="D163" s="72"/>
      <c r="E163" s="72"/>
      <c r="F163" s="72"/>
      <c r="G163" s="72"/>
      <c r="H163" s="65"/>
    </row>
    <row r="164" spans="1:8" s="61" customFormat="1" ht="11.25" customHeight="1" x14ac:dyDescent="0.2">
      <c r="A164" s="63" t="s">
        <v>208</v>
      </c>
      <c r="B164" s="88">
        <f t="shared" ref="B164:G164" si="55">SUM(B165:B167)</f>
        <v>2027779.105</v>
      </c>
      <c r="C164" s="74">
        <f t="shared" si="55"/>
        <v>1594118.0430999999</v>
      </c>
      <c r="D164" s="88">
        <f t="shared" si="55"/>
        <v>23264.097989999998</v>
      </c>
      <c r="E164" s="74">
        <f t="shared" si="55"/>
        <v>1617382.1410899996</v>
      </c>
      <c r="F164" s="74">
        <f t="shared" si="55"/>
        <v>410396.96391000022</v>
      </c>
      <c r="G164" s="74">
        <f t="shared" si="55"/>
        <v>433661.0619000002</v>
      </c>
      <c r="H164" s="70">
        <f>E164/B164*100</f>
        <v>79.761258862069184</v>
      </c>
    </row>
    <row r="165" spans="1:8" s="61" customFormat="1" ht="11.25" customHeight="1" x14ac:dyDescent="0.2">
      <c r="A165" s="67" t="s">
        <v>184</v>
      </c>
      <c r="B165" s="68">
        <v>1779821.105</v>
      </c>
      <c r="C165" s="69">
        <v>1458447.2175899998</v>
      </c>
      <c r="D165" s="68">
        <v>19199.780599999998</v>
      </c>
      <c r="E165" s="69">
        <f>SUM(C165:D165)</f>
        <v>1477646.9981899997</v>
      </c>
      <c r="F165" s="69">
        <f>B165-E165</f>
        <v>302174.10681000026</v>
      </c>
      <c r="G165" s="69">
        <f>B165-C165</f>
        <v>321373.8874100002</v>
      </c>
      <c r="H165" s="70">
        <f>E165/B165*100</f>
        <v>83.022220269154516</v>
      </c>
    </row>
    <row r="166" spans="1:8" s="61" customFormat="1" ht="11.25" customHeight="1" x14ac:dyDescent="0.2">
      <c r="A166" s="67" t="s">
        <v>209</v>
      </c>
      <c r="B166" s="68">
        <v>31842</v>
      </c>
      <c r="C166" s="69">
        <v>20278.961380000001</v>
      </c>
      <c r="D166" s="68">
        <v>3857.7862599999999</v>
      </c>
      <c r="E166" s="69">
        <f>SUM(C166:D166)</f>
        <v>24136.747640000001</v>
      </c>
      <c r="F166" s="69">
        <f>B166-E166</f>
        <v>7705.2523599999986</v>
      </c>
      <c r="G166" s="69">
        <f>B166-C166</f>
        <v>11563.038619999999</v>
      </c>
      <c r="H166" s="70">
        <f>E166/B166*100</f>
        <v>75.801606808617549</v>
      </c>
    </row>
    <row r="167" spans="1:8" s="61" customFormat="1" ht="11.25" customHeight="1" x14ac:dyDescent="0.2">
      <c r="A167" s="67" t="s">
        <v>210</v>
      </c>
      <c r="B167" s="72">
        <v>216116</v>
      </c>
      <c r="C167" s="72">
        <v>115391.86413</v>
      </c>
      <c r="D167" s="72">
        <v>206.53113000000002</v>
      </c>
      <c r="E167" s="72">
        <f>SUM(C167:D167)</f>
        <v>115598.39526</v>
      </c>
      <c r="F167" s="72">
        <f>B167-E167</f>
        <v>100517.60474</v>
      </c>
      <c r="G167" s="72">
        <f>B167-C167</f>
        <v>100724.13587</v>
      </c>
      <c r="H167" s="65">
        <f>E167/B167*100</f>
        <v>53.489049982416844</v>
      </c>
    </row>
    <row r="168" spans="1:8" s="61" customFormat="1" ht="11.25" customHeight="1" x14ac:dyDescent="0.2">
      <c r="A168" s="76" t="s">
        <v>211</v>
      </c>
      <c r="B168" s="72"/>
      <c r="C168" s="72"/>
      <c r="D168" s="72"/>
      <c r="E168" s="72"/>
      <c r="F168" s="72"/>
      <c r="G168" s="72"/>
      <c r="H168" s="65"/>
    </row>
    <row r="169" spans="1:8" s="61" customFormat="1" ht="11.25" customHeight="1" x14ac:dyDescent="0.2">
      <c r="A169" s="63" t="s">
        <v>212</v>
      </c>
      <c r="B169" s="88">
        <f t="shared" ref="B169:G169" si="56">SUM(B170:B174)</f>
        <v>2634583.9380000001</v>
      </c>
      <c r="C169" s="74">
        <f t="shared" si="56"/>
        <v>2010263.5200699999</v>
      </c>
      <c r="D169" s="88">
        <f t="shared" si="56"/>
        <v>25194.922740000002</v>
      </c>
      <c r="E169" s="74">
        <f t="shared" si="56"/>
        <v>2035458.4428099997</v>
      </c>
      <c r="F169" s="74">
        <f t="shared" si="56"/>
        <v>599125.49519000016</v>
      </c>
      <c r="G169" s="74">
        <f t="shared" si="56"/>
        <v>624320.41793000023</v>
      </c>
      <c r="H169" s="70">
        <f t="shared" ref="H169:H174" si="57">E169/B169*100</f>
        <v>77.259198822687097</v>
      </c>
    </row>
    <row r="170" spans="1:8" s="61" customFormat="1" ht="11.25" customHeight="1" x14ac:dyDescent="0.2">
      <c r="A170" s="67" t="s">
        <v>184</v>
      </c>
      <c r="B170" s="68">
        <v>2334820.31</v>
      </c>
      <c r="C170" s="69">
        <v>1779501.6432599998</v>
      </c>
      <c r="D170" s="68">
        <v>23465.873780000002</v>
      </c>
      <c r="E170" s="69">
        <f>SUM(C170:D170)</f>
        <v>1802967.5170399998</v>
      </c>
      <c r="F170" s="69">
        <f>B170-E170</f>
        <v>531852.79296000022</v>
      </c>
      <c r="G170" s="69">
        <f>B170-C170</f>
        <v>555318.66674000025</v>
      </c>
      <c r="H170" s="70">
        <f t="shared" si="57"/>
        <v>77.220825487850917</v>
      </c>
    </row>
    <row r="171" spans="1:8" s="61" customFormat="1" ht="11.25" customHeight="1" x14ac:dyDescent="0.2">
      <c r="A171" s="67" t="s">
        <v>213</v>
      </c>
      <c r="B171" s="68">
        <v>184612.39399999997</v>
      </c>
      <c r="C171" s="69">
        <v>147972.18912</v>
      </c>
      <c r="D171" s="68">
        <v>482.91437999999999</v>
      </c>
      <c r="E171" s="69">
        <f>SUM(C171:D171)</f>
        <v>148455.1035</v>
      </c>
      <c r="F171" s="69">
        <f>B171-E171</f>
        <v>36157.290499999974</v>
      </c>
      <c r="G171" s="69">
        <f>B171-C171</f>
        <v>36640.204879999976</v>
      </c>
      <c r="H171" s="70">
        <f t="shared" si="57"/>
        <v>80.414483710124046</v>
      </c>
    </row>
    <row r="172" spans="1:8" s="61" customFormat="1" ht="11.45" customHeight="1" x14ac:dyDescent="0.2">
      <c r="A172" s="67" t="s">
        <v>214</v>
      </c>
      <c r="B172" s="68">
        <v>28842.865000000002</v>
      </c>
      <c r="C172" s="69">
        <v>21770.44025</v>
      </c>
      <c r="D172" s="68">
        <v>193.81289000000001</v>
      </c>
      <c r="E172" s="69">
        <f>SUM(C172:D172)</f>
        <v>21964.253140000001</v>
      </c>
      <c r="F172" s="69">
        <f>B172-E172</f>
        <v>6878.6118600000009</v>
      </c>
      <c r="G172" s="69">
        <f>B172-C172</f>
        <v>7072.4247500000019</v>
      </c>
      <c r="H172" s="70">
        <f t="shared" si="57"/>
        <v>76.151426496639644</v>
      </c>
    </row>
    <row r="173" spans="1:8" s="61" customFormat="1" ht="11.25" customHeight="1" x14ac:dyDescent="0.2">
      <c r="A173" s="67" t="s">
        <v>215</v>
      </c>
      <c r="B173" s="68">
        <v>44912.368999999999</v>
      </c>
      <c r="C173" s="69">
        <v>27279.249909999999</v>
      </c>
      <c r="D173" s="68">
        <v>1015.3514</v>
      </c>
      <c r="E173" s="69">
        <f>SUM(C173:D173)</f>
        <v>28294.601309999998</v>
      </c>
      <c r="F173" s="69">
        <f>B173-E173</f>
        <v>16617.767690000001</v>
      </c>
      <c r="G173" s="69">
        <f>B173-C173</f>
        <v>17633.11909</v>
      </c>
      <c r="H173" s="70">
        <f t="shared" si="57"/>
        <v>62.999574371149293</v>
      </c>
    </row>
    <row r="174" spans="1:8" s="61" customFormat="1" ht="11.25" customHeight="1" x14ac:dyDescent="0.2">
      <c r="A174" s="67" t="s">
        <v>216</v>
      </c>
      <c r="B174" s="72">
        <v>41396</v>
      </c>
      <c r="C174" s="72">
        <v>33739.997530000001</v>
      </c>
      <c r="D174" s="72">
        <v>36.970289999999999</v>
      </c>
      <c r="E174" s="72">
        <f>SUM(C174:D174)</f>
        <v>33776.967819999998</v>
      </c>
      <c r="F174" s="72">
        <f>B174-E174</f>
        <v>7619.032180000002</v>
      </c>
      <c r="G174" s="72">
        <f>B174-C174</f>
        <v>7656.0024699999994</v>
      </c>
      <c r="H174" s="65">
        <f t="shared" si="57"/>
        <v>81.594762344187842</v>
      </c>
    </row>
    <row r="175" spans="1:8" s="61" customFormat="1" ht="11.25" customHeight="1" x14ac:dyDescent="0.2">
      <c r="A175" s="76"/>
      <c r="B175" s="72"/>
      <c r="C175" s="72"/>
      <c r="D175" s="72"/>
      <c r="E175" s="72"/>
      <c r="F175" s="72"/>
      <c r="G175" s="72"/>
      <c r="H175" s="65"/>
    </row>
    <row r="176" spans="1:8" s="61" customFormat="1" ht="11.25" customHeight="1" x14ac:dyDescent="0.2">
      <c r="A176" s="63" t="s">
        <v>217</v>
      </c>
      <c r="B176" s="88">
        <f t="shared" ref="B176:G176" si="58">SUM(B177:B183)</f>
        <v>14661473.012129996</v>
      </c>
      <c r="C176" s="74">
        <f t="shared" si="58"/>
        <v>11399181.017639998</v>
      </c>
      <c r="D176" s="88">
        <f t="shared" si="58"/>
        <v>564704.8526300001</v>
      </c>
      <c r="E176" s="74">
        <f t="shared" si="58"/>
        <v>11963885.870269999</v>
      </c>
      <c r="F176" s="74">
        <f t="shared" si="58"/>
        <v>2697587.1418599999</v>
      </c>
      <c r="G176" s="74">
        <f t="shared" si="58"/>
        <v>3262291.9944900004</v>
      </c>
      <c r="H176" s="70">
        <f t="shared" ref="H176:H183" si="59">E176/B176*100</f>
        <v>81.600845019950043</v>
      </c>
    </row>
    <row r="177" spans="1:8" s="61" customFormat="1" ht="11.25" customHeight="1" x14ac:dyDescent="0.2">
      <c r="A177" s="67" t="s">
        <v>184</v>
      </c>
      <c r="B177" s="68">
        <v>7863474.2463999977</v>
      </c>
      <c r="C177" s="69">
        <v>6053113.4478799971</v>
      </c>
      <c r="D177" s="68">
        <v>491300.37827000004</v>
      </c>
      <c r="E177" s="69">
        <f t="shared" ref="E177:E183" si="60">SUM(C177:D177)</f>
        <v>6544413.8261499973</v>
      </c>
      <c r="F177" s="69">
        <f t="shared" ref="F177:F183" si="61">B177-E177</f>
        <v>1319060.4202500004</v>
      </c>
      <c r="G177" s="69">
        <f t="shared" ref="G177:G183" si="62">B177-C177</f>
        <v>1810360.7985200007</v>
      </c>
      <c r="H177" s="70">
        <f t="shared" si="59"/>
        <v>83.225475420691012</v>
      </c>
    </row>
    <row r="178" spans="1:8" s="61" customFormat="1" ht="11.25" customHeight="1" x14ac:dyDescent="0.2">
      <c r="A178" s="67" t="s">
        <v>218</v>
      </c>
      <c r="B178" s="68">
        <v>61772</v>
      </c>
      <c r="C178" s="69">
        <v>46443.199959999998</v>
      </c>
      <c r="D178" s="68">
        <v>3275.9655400000001</v>
      </c>
      <c r="E178" s="69">
        <f t="shared" si="60"/>
        <v>49719.165499999996</v>
      </c>
      <c r="F178" s="69">
        <f t="shared" si="61"/>
        <v>12052.834500000004</v>
      </c>
      <c r="G178" s="69">
        <f t="shared" si="62"/>
        <v>15328.800040000002</v>
      </c>
      <c r="H178" s="70">
        <f t="shared" si="59"/>
        <v>80.488191251699789</v>
      </c>
    </row>
    <row r="179" spans="1:8" s="61" customFormat="1" ht="11.25" customHeight="1" x14ac:dyDescent="0.2">
      <c r="A179" s="67" t="s">
        <v>219</v>
      </c>
      <c r="B179" s="68">
        <v>539815.25072999997</v>
      </c>
      <c r="C179" s="69">
        <v>435000.94261999999</v>
      </c>
      <c r="D179" s="68">
        <v>34247.964900000006</v>
      </c>
      <c r="E179" s="69">
        <f t="shared" si="60"/>
        <v>469248.90752000001</v>
      </c>
      <c r="F179" s="69">
        <f t="shared" si="61"/>
        <v>70566.343209999963</v>
      </c>
      <c r="G179" s="69">
        <f t="shared" si="62"/>
        <v>104814.30810999998</v>
      </c>
      <c r="H179" s="70">
        <f t="shared" si="59"/>
        <v>86.92768625662724</v>
      </c>
    </row>
    <row r="180" spans="1:8" s="61" customFormat="1" ht="11.25" customHeight="1" x14ac:dyDescent="0.2">
      <c r="A180" s="67" t="s">
        <v>220</v>
      </c>
      <c r="B180" s="68">
        <v>46889.739000000001</v>
      </c>
      <c r="C180" s="69">
        <v>23626.359170000003</v>
      </c>
      <c r="D180" s="68">
        <v>12.440479999999999</v>
      </c>
      <c r="E180" s="69">
        <f t="shared" si="60"/>
        <v>23638.799650000004</v>
      </c>
      <c r="F180" s="69">
        <f t="shared" si="61"/>
        <v>23250.939349999997</v>
      </c>
      <c r="G180" s="69">
        <f t="shared" si="62"/>
        <v>23263.379829999998</v>
      </c>
      <c r="H180" s="70">
        <f t="shared" si="59"/>
        <v>50.413587608154529</v>
      </c>
    </row>
    <row r="181" spans="1:8" s="61" customFormat="1" ht="11.25" customHeight="1" x14ac:dyDescent="0.2">
      <c r="A181" s="67" t="s">
        <v>221</v>
      </c>
      <c r="B181" s="68">
        <v>703118.78399999987</v>
      </c>
      <c r="C181" s="69">
        <v>356789.61116999999</v>
      </c>
      <c r="D181" s="68">
        <v>3560.9579900000003</v>
      </c>
      <c r="E181" s="69">
        <f t="shared" si="60"/>
        <v>360350.56916000001</v>
      </c>
      <c r="F181" s="69">
        <f t="shared" si="61"/>
        <v>342768.21483999986</v>
      </c>
      <c r="G181" s="69">
        <f t="shared" si="62"/>
        <v>346329.17282999988</v>
      </c>
      <c r="H181" s="70">
        <f t="shared" si="59"/>
        <v>51.250311805067653</v>
      </c>
    </row>
    <row r="182" spans="1:8" s="61" customFormat="1" ht="11.25" customHeight="1" x14ac:dyDescent="0.2">
      <c r="A182" s="67" t="s">
        <v>222</v>
      </c>
      <c r="B182" s="68">
        <v>5430659.7929999996</v>
      </c>
      <c r="C182" s="69">
        <v>4472903.5981700001</v>
      </c>
      <c r="D182" s="68">
        <v>31916.78613</v>
      </c>
      <c r="E182" s="69">
        <f t="shared" si="60"/>
        <v>4504820.3843</v>
      </c>
      <c r="F182" s="69">
        <f t="shared" si="61"/>
        <v>925839.40869999956</v>
      </c>
      <c r="G182" s="69">
        <f t="shared" si="62"/>
        <v>957756.19482999947</v>
      </c>
      <c r="H182" s="70">
        <f t="shared" si="59"/>
        <v>82.951622012975548</v>
      </c>
    </row>
    <row r="183" spans="1:8" s="61" customFormat="1" ht="11.25" customHeight="1" x14ac:dyDescent="0.2">
      <c r="A183" s="67" t="s">
        <v>223</v>
      </c>
      <c r="B183" s="72">
        <v>15743.199000000001</v>
      </c>
      <c r="C183" s="72">
        <v>11303.85867</v>
      </c>
      <c r="D183" s="72">
        <v>390.35932000000003</v>
      </c>
      <c r="E183" s="72">
        <f t="shared" si="60"/>
        <v>11694.217989999999</v>
      </c>
      <c r="F183" s="72">
        <f t="shared" si="61"/>
        <v>4048.9810100000013</v>
      </c>
      <c r="G183" s="72">
        <f t="shared" si="62"/>
        <v>4439.3403300000009</v>
      </c>
      <c r="H183" s="65">
        <f t="shared" si="59"/>
        <v>74.281078388197969</v>
      </c>
    </row>
    <row r="184" spans="1:8" s="61" customFormat="1" ht="11.25" customHeight="1" x14ac:dyDescent="0.2">
      <c r="A184" s="76"/>
      <c r="B184" s="91"/>
      <c r="C184" s="91"/>
      <c r="D184" s="91"/>
      <c r="E184" s="91"/>
      <c r="F184" s="91"/>
      <c r="G184" s="91"/>
      <c r="H184" s="65"/>
    </row>
    <row r="185" spans="1:8" s="61" customFormat="1" ht="11.25" customHeight="1" x14ac:dyDescent="0.2">
      <c r="A185" s="63" t="s">
        <v>224</v>
      </c>
      <c r="B185" s="92">
        <f t="shared" ref="B185:G185" si="63">SUM(B186:B191)</f>
        <v>4389492.368999999</v>
      </c>
      <c r="C185" s="93">
        <f t="shared" si="63"/>
        <v>1793095.1067299997</v>
      </c>
      <c r="D185" s="92">
        <f t="shared" si="63"/>
        <v>51847.697580000007</v>
      </c>
      <c r="E185" s="93">
        <f t="shared" si="63"/>
        <v>1844942.8043099996</v>
      </c>
      <c r="F185" s="93">
        <f t="shared" si="63"/>
        <v>2544549.5646899999</v>
      </c>
      <c r="G185" s="93">
        <f t="shared" si="63"/>
        <v>2596397.2622700003</v>
      </c>
      <c r="H185" s="70">
        <f t="shared" ref="H185:H191" si="64">E185/B185*100</f>
        <v>42.030892167385382</v>
      </c>
    </row>
    <row r="186" spans="1:8" s="61" customFormat="1" ht="11.25" customHeight="1" x14ac:dyDescent="0.2">
      <c r="A186" s="67" t="s">
        <v>225</v>
      </c>
      <c r="B186" s="68">
        <v>750651.49699999974</v>
      </c>
      <c r="C186" s="69">
        <v>523661.87274999946</v>
      </c>
      <c r="D186" s="68">
        <v>25330.835770000009</v>
      </c>
      <c r="E186" s="69">
        <f t="shared" ref="E186:E191" si="65">SUM(C186:D186)</f>
        <v>548992.70851999952</v>
      </c>
      <c r="F186" s="69">
        <f t="shared" ref="F186:F191" si="66">B186-E186</f>
        <v>201658.78848000022</v>
      </c>
      <c r="G186" s="69">
        <f t="shared" ref="G186:G191" si="67">B186-C186</f>
        <v>226989.62425000028</v>
      </c>
      <c r="H186" s="70">
        <f t="shared" si="64"/>
        <v>73.1354977261838</v>
      </c>
    </row>
    <row r="187" spans="1:8" s="61" customFormat="1" ht="11.25" customHeight="1" x14ac:dyDescent="0.2">
      <c r="A187" s="67" t="s">
        <v>226</v>
      </c>
      <c r="B187" s="68">
        <v>13583</v>
      </c>
      <c r="C187" s="69">
        <v>10567.641659999999</v>
      </c>
      <c r="D187" s="68">
        <v>585.46117000000004</v>
      </c>
      <c r="E187" s="69">
        <f t="shared" si="65"/>
        <v>11153.10283</v>
      </c>
      <c r="F187" s="69">
        <f t="shared" si="66"/>
        <v>2429.8971700000002</v>
      </c>
      <c r="G187" s="69">
        <f t="shared" si="67"/>
        <v>3015.3583400000007</v>
      </c>
      <c r="H187" s="70">
        <f t="shared" si="64"/>
        <v>82.110747478465726</v>
      </c>
    </row>
    <row r="188" spans="1:8" s="61" customFormat="1" ht="11.25" customHeight="1" x14ac:dyDescent="0.2">
      <c r="A188" s="67" t="s">
        <v>227</v>
      </c>
      <c r="B188" s="68">
        <v>73821.53</v>
      </c>
      <c r="C188" s="69">
        <v>58832.372940000001</v>
      </c>
      <c r="D188" s="68">
        <v>78.282350000000008</v>
      </c>
      <c r="E188" s="69">
        <f t="shared" si="65"/>
        <v>58910.655290000002</v>
      </c>
      <c r="F188" s="69">
        <f t="shared" si="66"/>
        <v>14910.874709999996</v>
      </c>
      <c r="G188" s="69">
        <f t="shared" si="67"/>
        <v>14989.157059999998</v>
      </c>
      <c r="H188" s="70">
        <f t="shared" si="64"/>
        <v>79.801455334236508</v>
      </c>
    </row>
    <row r="189" spans="1:8" s="61" customFormat="1" ht="11.25" customHeight="1" x14ac:dyDescent="0.2">
      <c r="A189" s="67" t="s">
        <v>228</v>
      </c>
      <c r="B189" s="68">
        <v>26921</v>
      </c>
      <c r="C189" s="69">
        <v>12515.790129999999</v>
      </c>
      <c r="D189" s="68">
        <v>3992.3018299999999</v>
      </c>
      <c r="E189" s="69">
        <f t="shared" si="65"/>
        <v>16508.091959999998</v>
      </c>
      <c r="F189" s="69">
        <f t="shared" si="66"/>
        <v>10412.908040000002</v>
      </c>
      <c r="G189" s="69">
        <f t="shared" si="67"/>
        <v>14405.209870000001</v>
      </c>
      <c r="H189" s="70">
        <f t="shared" si="64"/>
        <v>61.320500575758693</v>
      </c>
    </row>
    <row r="190" spans="1:8" s="61" customFormat="1" ht="11.25" customHeight="1" x14ac:dyDescent="0.2">
      <c r="A190" s="67" t="s">
        <v>229</v>
      </c>
      <c r="B190" s="68">
        <v>32482</v>
      </c>
      <c r="C190" s="69">
        <v>28437.228199999998</v>
      </c>
      <c r="D190" s="68">
        <v>1025.27008</v>
      </c>
      <c r="E190" s="69">
        <f t="shared" si="65"/>
        <v>29462.498279999996</v>
      </c>
      <c r="F190" s="69">
        <f t="shared" si="66"/>
        <v>3019.5017200000038</v>
      </c>
      <c r="G190" s="69">
        <f t="shared" si="67"/>
        <v>4044.7718000000023</v>
      </c>
      <c r="H190" s="70">
        <f t="shared" si="64"/>
        <v>90.704076965704076</v>
      </c>
    </row>
    <row r="191" spans="1:8" s="61" customFormat="1" ht="11.25" customHeight="1" x14ac:dyDescent="0.2">
      <c r="A191" s="67" t="s">
        <v>230</v>
      </c>
      <c r="B191" s="72">
        <v>3492033.3419999997</v>
      </c>
      <c r="C191" s="72">
        <v>1159080.20105</v>
      </c>
      <c r="D191" s="72">
        <v>20835.546379999996</v>
      </c>
      <c r="E191" s="72">
        <f t="shared" si="65"/>
        <v>1179915.74743</v>
      </c>
      <c r="F191" s="72">
        <f t="shared" si="66"/>
        <v>2312117.5945699997</v>
      </c>
      <c r="G191" s="72">
        <f t="shared" si="67"/>
        <v>2332953.1409499999</v>
      </c>
      <c r="H191" s="65">
        <f t="shared" si="64"/>
        <v>33.788788132080789</v>
      </c>
    </row>
    <row r="192" spans="1:8" s="61" customFormat="1" ht="11.25" customHeight="1" x14ac:dyDescent="0.2">
      <c r="A192" s="76"/>
      <c r="B192" s="72"/>
      <c r="C192" s="72"/>
      <c r="D192" s="72"/>
      <c r="E192" s="72"/>
      <c r="F192" s="72"/>
      <c r="G192" s="72"/>
      <c r="H192" s="65"/>
    </row>
    <row r="193" spans="1:8" s="61" customFormat="1" ht="11.25" customHeight="1" x14ac:dyDescent="0.2">
      <c r="A193" s="63" t="s">
        <v>231</v>
      </c>
      <c r="B193" s="88">
        <f t="shared" ref="B193:G193" si="68">SUM(B194:B200)</f>
        <v>671863.21900000016</v>
      </c>
      <c r="C193" s="74">
        <f t="shared" si="68"/>
        <v>519287.49789</v>
      </c>
      <c r="D193" s="88">
        <f t="shared" si="68"/>
        <v>20933.602469999994</v>
      </c>
      <c r="E193" s="74">
        <f t="shared" si="68"/>
        <v>540221.10035999992</v>
      </c>
      <c r="F193" s="74">
        <f t="shared" si="68"/>
        <v>131642.11864000015</v>
      </c>
      <c r="G193" s="74">
        <f t="shared" si="68"/>
        <v>152575.7211100001</v>
      </c>
      <c r="H193" s="70">
        <f t="shared" ref="H193:H200" si="69">E193/B193*100</f>
        <v>80.4064108709603</v>
      </c>
    </row>
    <row r="194" spans="1:8" s="61" customFormat="1" ht="11.25" customHeight="1" x14ac:dyDescent="0.2">
      <c r="A194" s="67" t="s">
        <v>232</v>
      </c>
      <c r="B194" s="68">
        <v>137874.97600000008</v>
      </c>
      <c r="C194" s="69">
        <v>104963.58058000001</v>
      </c>
      <c r="D194" s="68">
        <v>2133.687269999999</v>
      </c>
      <c r="E194" s="69">
        <f t="shared" ref="E194:E200" si="70">SUM(C194:D194)</f>
        <v>107097.26785</v>
      </c>
      <c r="F194" s="69">
        <f t="shared" ref="F194:F200" si="71">B194-E194</f>
        <v>30777.708150000079</v>
      </c>
      <c r="G194" s="69">
        <f t="shared" ref="G194:G200" si="72">B194-C194</f>
        <v>32911.395420000073</v>
      </c>
      <c r="H194" s="70">
        <f t="shared" si="69"/>
        <v>77.677089024479642</v>
      </c>
    </row>
    <row r="195" spans="1:8" s="61" customFormat="1" ht="11.25" customHeight="1" x14ac:dyDescent="0.2">
      <c r="A195" s="67" t="s">
        <v>233</v>
      </c>
      <c r="B195" s="68">
        <v>174596.61200000002</v>
      </c>
      <c r="C195" s="69">
        <v>149387.96081999998</v>
      </c>
      <c r="D195" s="68">
        <v>2806.6017899999997</v>
      </c>
      <c r="E195" s="69">
        <f t="shared" si="70"/>
        <v>152194.56260999996</v>
      </c>
      <c r="F195" s="69">
        <f t="shared" si="71"/>
        <v>22402.049390000058</v>
      </c>
      <c r="G195" s="69">
        <f t="shared" si="72"/>
        <v>25208.651180000044</v>
      </c>
      <c r="H195" s="70">
        <f t="shared" si="69"/>
        <v>87.169253095243306</v>
      </c>
    </row>
    <row r="196" spans="1:8" s="61" customFormat="1" ht="11.25" customHeight="1" x14ac:dyDescent="0.2">
      <c r="A196" s="67" t="s">
        <v>234</v>
      </c>
      <c r="B196" s="68">
        <v>17532</v>
      </c>
      <c r="C196" s="69">
        <v>12458.0105</v>
      </c>
      <c r="D196" s="68">
        <v>123</v>
      </c>
      <c r="E196" s="69">
        <f t="shared" si="70"/>
        <v>12581.0105</v>
      </c>
      <c r="F196" s="69">
        <f t="shared" si="71"/>
        <v>4950.9894999999997</v>
      </c>
      <c r="G196" s="69">
        <f t="shared" si="72"/>
        <v>5073.9894999999997</v>
      </c>
      <c r="H196" s="70">
        <f t="shared" si="69"/>
        <v>71.760269792379646</v>
      </c>
    </row>
    <row r="197" spans="1:8" s="61" customFormat="1" ht="11.25" customHeight="1" x14ac:dyDescent="0.2">
      <c r="A197" s="67" t="s">
        <v>235</v>
      </c>
      <c r="B197" s="68">
        <v>6223</v>
      </c>
      <c r="C197" s="69">
        <v>0</v>
      </c>
      <c r="D197" s="68">
        <v>0</v>
      </c>
      <c r="E197" s="69">
        <f t="shared" si="70"/>
        <v>0</v>
      </c>
      <c r="F197" s="69">
        <f t="shared" si="71"/>
        <v>6223</v>
      </c>
      <c r="G197" s="69">
        <f t="shared" si="72"/>
        <v>6223</v>
      </c>
      <c r="H197" s="70">
        <f t="shared" si="69"/>
        <v>0</v>
      </c>
    </row>
    <row r="198" spans="1:8" s="61" customFormat="1" ht="11.25" customHeight="1" x14ac:dyDescent="0.2">
      <c r="A198" s="67" t="s">
        <v>236</v>
      </c>
      <c r="B198" s="68">
        <v>58054.822</v>
      </c>
      <c r="C198" s="69">
        <v>45094.512750000002</v>
      </c>
      <c r="D198" s="68">
        <v>4259.6493899999996</v>
      </c>
      <c r="E198" s="69">
        <f t="shared" si="70"/>
        <v>49354.16214</v>
      </c>
      <c r="F198" s="69">
        <f t="shared" si="71"/>
        <v>8700.6598599999998</v>
      </c>
      <c r="G198" s="69">
        <f t="shared" si="72"/>
        <v>12960.309249999998</v>
      </c>
      <c r="H198" s="70">
        <f t="shared" si="69"/>
        <v>85.013028099543561</v>
      </c>
    </row>
    <row r="199" spans="1:8" s="61" customFormat="1" ht="11.25" customHeight="1" x14ac:dyDescent="0.2">
      <c r="A199" s="67" t="s">
        <v>237</v>
      </c>
      <c r="B199" s="68">
        <v>163986.86199999999</v>
      </c>
      <c r="C199" s="69">
        <v>129007.32871</v>
      </c>
      <c r="D199" s="68">
        <v>11346.913839999999</v>
      </c>
      <c r="E199" s="69">
        <f t="shared" si="70"/>
        <v>140354.24255</v>
      </c>
      <c r="F199" s="69">
        <f t="shared" si="71"/>
        <v>23632.619449999998</v>
      </c>
      <c r="G199" s="69">
        <f t="shared" si="72"/>
        <v>34979.533289999992</v>
      </c>
      <c r="H199" s="70">
        <f t="shared" si="69"/>
        <v>85.588711704233972</v>
      </c>
    </row>
    <row r="200" spans="1:8" s="61" customFormat="1" ht="11.25" customHeight="1" x14ac:dyDescent="0.2">
      <c r="A200" s="67" t="s">
        <v>238</v>
      </c>
      <c r="B200" s="72">
        <v>113594.94700000001</v>
      </c>
      <c r="C200" s="72">
        <v>78376.104529999997</v>
      </c>
      <c r="D200" s="72">
        <v>263.75018</v>
      </c>
      <c r="E200" s="72">
        <f t="shared" si="70"/>
        <v>78639.85471</v>
      </c>
      <c r="F200" s="72">
        <f t="shared" si="71"/>
        <v>34955.092290000015</v>
      </c>
      <c r="G200" s="72">
        <f t="shared" si="72"/>
        <v>35218.842470000018</v>
      </c>
      <c r="H200" s="65">
        <f t="shared" si="69"/>
        <v>69.22830353536763</v>
      </c>
    </row>
    <row r="201" spans="1:8" s="61" customFormat="1" ht="11.25" customHeight="1" x14ac:dyDescent="0.2">
      <c r="A201" s="76"/>
      <c r="B201" s="91"/>
      <c r="C201" s="91"/>
      <c r="D201" s="91"/>
      <c r="E201" s="91"/>
      <c r="F201" s="91"/>
      <c r="G201" s="91"/>
      <c r="H201" s="65"/>
    </row>
    <row r="202" spans="1:8" s="61" customFormat="1" ht="11.25" customHeight="1" x14ac:dyDescent="0.2">
      <c r="A202" s="63" t="s">
        <v>239</v>
      </c>
      <c r="B202" s="92">
        <f t="shared" ref="B202:G202" si="73">SUM(B203:B220)+SUM(B225:B241)</f>
        <v>28313442.445149992</v>
      </c>
      <c r="C202" s="93">
        <f t="shared" si="73"/>
        <v>14573820.918300001</v>
      </c>
      <c r="D202" s="92">
        <f t="shared" si="73"/>
        <v>541416.89149000007</v>
      </c>
      <c r="E202" s="93">
        <f t="shared" si="73"/>
        <v>15115237.809789997</v>
      </c>
      <c r="F202" s="93">
        <f t="shared" si="73"/>
        <v>13198204.635359999</v>
      </c>
      <c r="G202" s="93">
        <f t="shared" si="73"/>
        <v>13739621.526850002</v>
      </c>
      <c r="H202" s="70">
        <f t="shared" ref="H202:H241" si="74">E202/B202*100</f>
        <v>53.385376359910595</v>
      </c>
    </row>
    <row r="203" spans="1:8" s="61" customFormat="1" ht="11.25" customHeight="1" x14ac:dyDescent="0.2">
      <c r="A203" s="67" t="s">
        <v>240</v>
      </c>
      <c r="B203" s="68">
        <v>61314</v>
      </c>
      <c r="C203" s="69">
        <v>49648.69126</v>
      </c>
      <c r="D203" s="68">
        <v>0</v>
      </c>
      <c r="E203" s="69">
        <f t="shared" ref="E203:E219" si="75">SUM(C203:D203)</f>
        <v>49648.69126</v>
      </c>
      <c r="F203" s="69">
        <f t="shared" ref="F203:F219" si="76">B203-E203</f>
        <v>11665.30874</v>
      </c>
      <c r="G203" s="69">
        <f t="shared" ref="G203:G219" si="77">B203-C203</f>
        <v>11665.30874</v>
      </c>
      <c r="H203" s="70">
        <f t="shared" si="74"/>
        <v>80.974477704928731</v>
      </c>
    </row>
    <row r="204" spans="1:8" s="61" customFormat="1" ht="11.25" customHeight="1" x14ac:dyDescent="0.2">
      <c r="A204" s="67" t="s">
        <v>241</v>
      </c>
      <c r="B204" s="68">
        <v>137377</v>
      </c>
      <c r="C204" s="69">
        <v>73838.899449999997</v>
      </c>
      <c r="D204" s="68">
        <v>440.01042000000001</v>
      </c>
      <c r="E204" s="69">
        <f t="shared" si="75"/>
        <v>74278.909870000003</v>
      </c>
      <c r="F204" s="69">
        <f t="shared" si="76"/>
        <v>63098.090129999997</v>
      </c>
      <c r="G204" s="69">
        <f t="shared" si="77"/>
        <v>63538.100550000003</v>
      </c>
      <c r="H204" s="70">
        <f t="shared" si="74"/>
        <v>54.069392889639467</v>
      </c>
    </row>
    <row r="205" spans="1:8" s="61" customFormat="1" ht="11.25" customHeight="1" x14ac:dyDescent="0.2">
      <c r="A205" s="67" t="s">
        <v>242</v>
      </c>
      <c r="B205" s="68">
        <v>41537</v>
      </c>
      <c r="C205" s="69">
        <v>29269.457289999998</v>
      </c>
      <c r="D205" s="68">
        <v>3169.19625</v>
      </c>
      <c r="E205" s="69">
        <f t="shared" si="75"/>
        <v>32438.653539999999</v>
      </c>
      <c r="F205" s="69">
        <f t="shared" si="76"/>
        <v>9098.3464600000007</v>
      </c>
      <c r="G205" s="69">
        <f t="shared" si="77"/>
        <v>12267.542710000002</v>
      </c>
      <c r="H205" s="70">
        <f t="shared" si="74"/>
        <v>78.095802633796367</v>
      </c>
    </row>
    <row r="206" spans="1:8" s="61" customFormat="1" ht="11.25" customHeight="1" x14ac:dyDescent="0.2">
      <c r="A206" s="67" t="s">
        <v>243</v>
      </c>
      <c r="B206" s="68">
        <v>17575496.144469999</v>
      </c>
      <c r="C206" s="69">
        <v>7528787.9527499983</v>
      </c>
      <c r="D206" s="68">
        <v>138932.42188999991</v>
      </c>
      <c r="E206" s="69">
        <f t="shared" si="75"/>
        <v>7667720.3746399982</v>
      </c>
      <c r="F206" s="69">
        <f t="shared" si="76"/>
        <v>9907775.7698299997</v>
      </c>
      <c r="G206" s="69">
        <f t="shared" si="77"/>
        <v>10046708.191720001</v>
      </c>
      <c r="H206" s="70">
        <f t="shared" si="74"/>
        <v>43.62733382666179</v>
      </c>
    </row>
    <row r="207" spans="1:8" s="61" customFormat="1" ht="11.25" customHeight="1" x14ac:dyDescent="0.2">
      <c r="A207" s="67" t="s">
        <v>244</v>
      </c>
      <c r="B207" s="68">
        <v>252452.96599999999</v>
      </c>
      <c r="C207" s="69">
        <v>191923.61556000001</v>
      </c>
      <c r="D207" s="68">
        <v>2632.4021499999999</v>
      </c>
      <c r="E207" s="69">
        <f t="shared" si="75"/>
        <v>194556.01771000001</v>
      </c>
      <c r="F207" s="69">
        <f t="shared" si="76"/>
        <v>57896.948289999971</v>
      </c>
      <c r="G207" s="69">
        <f t="shared" si="77"/>
        <v>60529.35043999998</v>
      </c>
      <c r="H207" s="70">
        <f t="shared" si="74"/>
        <v>77.066243582973001</v>
      </c>
    </row>
    <row r="208" spans="1:8" s="61" customFormat="1" ht="11.25" customHeight="1" x14ac:dyDescent="0.2">
      <c r="A208" s="67" t="s">
        <v>245</v>
      </c>
      <c r="B208" s="68">
        <v>47031.423999999999</v>
      </c>
      <c r="C208" s="69">
        <v>28961.596530000003</v>
      </c>
      <c r="D208" s="68">
        <v>1733.5238200000001</v>
      </c>
      <c r="E208" s="69">
        <f t="shared" si="75"/>
        <v>30695.120350000001</v>
      </c>
      <c r="F208" s="69">
        <f t="shared" si="76"/>
        <v>16336.303649999998</v>
      </c>
      <c r="G208" s="69">
        <f t="shared" si="77"/>
        <v>18069.827469999997</v>
      </c>
      <c r="H208" s="70">
        <f t="shared" si="74"/>
        <v>65.265130713456614</v>
      </c>
    </row>
    <row r="209" spans="1:8" s="61" customFormat="1" ht="11.25" customHeight="1" x14ac:dyDescent="0.2">
      <c r="A209" s="67" t="s">
        <v>246</v>
      </c>
      <c r="B209" s="68">
        <v>78409.184999999998</v>
      </c>
      <c r="C209" s="69">
        <v>49010.173719999999</v>
      </c>
      <c r="D209" s="68">
        <v>908.20197999999993</v>
      </c>
      <c r="E209" s="69">
        <f t="shared" si="75"/>
        <v>49918.375699999997</v>
      </c>
      <c r="F209" s="69">
        <f t="shared" si="76"/>
        <v>28490.809300000001</v>
      </c>
      <c r="G209" s="69">
        <f t="shared" si="77"/>
        <v>29399.011279999999</v>
      </c>
      <c r="H209" s="70">
        <f t="shared" si="74"/>
        <v>63.663938988780458</v>
      </c>
    </row>
    <row r="210" spans="1:8" s="61" customFormat="1" ht="11.25" customHeight="1" x14ac:dyDescent="0.2">
      <c r="A210" s="67" t="s">
        <v>247</v>
      </c>
      <c r="B210" s="68">
        <v>225325.61200000002</v>
      </c>
      <c r="C210" s="69">
        <v>144295.19666999998</v>
      </c>
      <c r="D210" s="68">
        <v>2443.97282</v>
      </c>
      <c r="E210" s="69">
        <f t="shared" si="75"/>
        <v>146739.16948999997</v>
      </c>
      <c r="F210" s="69">
        <f t="shared" si="76"/>
        <v>78586.442510000052</v>
      </c>
      <c r="G210" s="69">
        <f t="shared" si="77"/>
        <v>81030.415330000047</v>
      </c>
      <c r="H210" s="70">
        <f t="shared" si="74"/>
        <v>65.123164733709885</v>
      </c>
    </row>
    <row r="211" spans="1:8" s="61" customFormat="1" ht="11.25" customHeight="1" x14ac:dyDescent="0.2">
      <c r="A211" s="67" t="s">
        <v>248</v>
      </c>
      <c r="B211" s="68">
        <v>134654.20299999998</v>
      </c>
      <c r="C211" s="69">
        <v>51404.31470000001</v>
      </c>
      <c r="D211" s="68">
        <v>965.73856000000001</v>
      </c>
      <c r="E211" s="69">
        <f t="shared" si="75"/>
        <v>52370.053260000008</v>
      </c>
      <c r="F211" s="69">
        <f t="shared" si="76"/>
        <v>82284.149739999964</v>
      </c>
      <c r="G211" s="69">
        <f t="shared" si="77"/>
        <v>83249.888299999962</v>
      </c>
      <c r="H211" s="70">
        <f t="shared" si="74"/>
        <v>38.892252965917457</v>
      </c>
    </row>
    <row r="212" spans="1:8" s="61" customFormat="1" ht="11.25" customHeight="1" x14ac:dyDescent="0.2">
      <c r="A212" s="67" t="s">
        <v>249</v>
      </c>
      <c r="B212" s="68">
        <v>72838.03</v>
      </c>
      <c r="C212" s="69">
        <v>52777.580430000002</v>
      </c>
      <c r="D212" s="68">
        <v>3263.5021000000002</v>
      </c>
      <c r="E212" s="69">
        <f t="shared" si="75"/>
        <v>56041.08253</v>
      </c>
      <c r="F212" s="69">
        <f t="shared" si="76"/>
        <v>16796.947469999999</v>
      </c>
      <c r="G212" s="69">
        <f t="shared" si="77"/>
        <v>20060.449569999997</v>
      </c>
      <c r="H212" s="70">
        <f t="shared" si="74"/>
        <v>76.939316631710113</v>
      </c>
    </row>
    <row r="213" spans="1:8" s="61" customFormat="1" ht="11.25" customHeight="1" x14ac:dyDescent="0.2">
      <c r="A213" s="67" t="s">
        <v>250</v>
      </c>
      <c r="B213" s="68">
        <v>48610.516000000003</v>
      </c>
      <c r="C213" s="69">
        <v>40560.846640000003</v>
      </c>
      <c r="D213" s="68">
        <v>85.813000000000002</v>
      </c>
      <c r="E213" s="69">
        <f t="shared" si="75"/>
        <v>40646.659640000005</v>
      </c>
      <c r="F213" s="69">
        <f t="shared" si="76"/>
        <v>7963.8563599999979</v>
      </c>
      <c r="G213" s="69">
        <f t="shared" si="77"/>
        <v>8049.6693599999999</v>
      </c>
      <c r="H213" s="70">
        <f t="shared" si="74"/>
        <v>83.617009208460175</v>
      </c>
    </row>
    <row r="214" spans="1:8" s="61" customFormat="1" ht="11.25" customHeight="1" x14ac:dyDescent="0.2">
      <c r="A214" s="67" t="s">
        <v>251</v>
      </c>
      <c r="B214" s="68">
        <v>78148.853999999992</v>
      </c>
      <c r="C214" s="69">
        <v>45514.066420000003</v>
      </c>
      <c r="D214" s="68">
        <v>1038.4219000000001</v>
      </c>
      <c r="E214" s="69">
        <f t="shared" si="75"/>
        <v>46552.488320000004</v>
      </c>
      <c r="F214" s="69">
        <f t="shared" si="76"/>
        <v>31596.365679999988</v>
      </c>
      <c r="G214" s="69">
        <f t="shared" si="77"/>
        <v>32634.787579999989</v>
      </c>
      <c r="H214" s="70">
        <f t="shared" si="74"/>
        <v>59.568996776331495</v>
      </c>
    </row>
    <row r="215" spans="1:8" s="61" customFormat="1" ht="11.25" customHeight="1" x14ac:dyDescent="0.2">
      <c r="A215" s="67" t="s">
        <v>252</v>
      </c>
      <c r="B215" s="68">
        <v>229925.81400000001</v>
      </c>
      <c r="C215" s="69">
        <v>186596.99242000002</v>
      </c>
      <c r="D215" s="68">
        <v>5617.0279099999998</v>
      </c>
      <c r="E215" s="69">
        <f t="shared" si="75"/>
        <v>192214.02033000003</v>
      </c>
      <c r="F215" s="69">
        <f t="shared" si="76"/>
        <v>37711.793669999985</v>
      </c>
      <c r="G215" s="69">
        <f t="shared" si="77"/>
        <v>43328.821579999989</v>
      </c>
      <c r="H215" s="70">
        <f t="shared" si="74"/>
        <v>83.598277629670591</v>
      </c>
    </row>
    <row r="216" spans="1:8" s="61" customFormat="1" ht="11.25" customHeight="1" x14ac:dyDescent="0.2">
      <c r="A216" s="67" t="s">
        <v>253</v>
      </c>
      <c r="B216" s="68">
        <v>68956.423999999999</v>
      </c>
      <c r="C216" s="69">
        <v>49150.467170000004</v>
      </c>
      <c r="D216" s="68">
        <v>2853.2721000000001</v>
      </c>
      <c r="E216" s="69">
        <f t="shared" si="75"/>
        <v>52003.739270000005</v>
      </c>
      <c r="F216" s="69">
        <f t="shared" si="76"/>
        <v>16952.684729999994</v>
      </c>
      <c r="G216" s="69">
        <f t="shared" si="77"/>
        <v>19805.956829999996</v>
      </c>
      <c r="H216" s="70">
        <f t="shared" si="74"/>
        <v>75.415365608286194</v>
      </c>
    </row>
    <row r="217" spans="1:8" s="61" customFormat="1" ht="11.25" customHeight="1" x14ac:dyDescent="0.2">
      <c r="A217" s="67" t="s">
        <v>254</v>
      </c>
      <c r="B217" s="68">
        <v>88288</v>
      </c>
      <c r="C217" s="69">
        <v>65841.24093</v>
      </c>
      <c r="D217" s="68">
        <v>1997.88743</v>
      </c>
      <c r="E217" s="69">
        <f t="shared" si="75"/>
        <v>67839.128360000002</v>
      </c>
      <c r="F217" s="69">
        <f t="shared" si="76"/>
        <v>20448.871639999998</v>
      </c>
      <c r="G217" s="69">
        <f t="shared" si="77"/>
        <v>22446.75907</v>
      </c>
      <c r="H217" s="70">
        <f t="shared" si="74"/>
        <v>76.838447308807545</v>
      </c>
    </row>
    <row r="218" spans="1:8" s="61" customFormat="1" ht="11.25" customHeight="1" x14ac:dyDescent="0.2">
      <c r="A218" s="67" t="s">
        <v>255</v>
      </c>
      <c r="B218" s="68">
        <v>37398</v>
      </c>
      <c r="C218" s="69">
        <v>28300.580989999999</v>
      </c>
      <c r="D218" s="68">
        <v>1995.7781100000002</v>
      </c>
      <c r="E218" s="69">
        <f t="shared" si="75"/>
        <v>30296.359099999998</v>
      </c>
      <c r="F218" s="69">
        <f t="shared" si="76"/>
        <v>7101.6409000000021</v>
      </c>
      <c r="G218" s="69">
        <f t="shared" si="77"/>
        <v>9097.4190100000014</v>
      </c>
      <c r="H218" s="70">
        <f t="shared" si="74"/>
        <v>81.010639873790041</v>
      </c>
    </row>
    <row r="219" spans="1:8" s="61" customFormat="1" ht="11.25" customHeight="1" x14ac:dyDescent="0.2">
      <c r="A219" s="67" t="s">
        <v>256</v>
      </c>
      <c r="B219" s="72">
        <v>108217</v>
      </c>
      <c r="C219" s="72">
        <v>71210.32276000001</v>
      </c>
      <c r="D219" s="72">
        <v>1945.33475</v>
      </c>
      <c r="E219" s="72">
        <f t="shared" si="75"/>
        <v>73155.657510000005</v>
      </c>
      <c r="F219" s="72">
        <f t="shared" si="76"/>
        <v>35061.342489999995</v>
      </c>
      <c r="G219" s="72">
        <f t="shared" si="77"/>
        <v>37006.67723999999</v>
      </c>
      <c r="H219" s="65">
        <f t="shared" si="74"/>
        <v>67.600892198083486</v>
      </c>
    </row>
    <row r="220" spans="1:8" s="61" customFormat="1" ht="11.25" customHeight="1" x14ac:dyDescent="0.2">
      <c r="A220" s="67" t="s">
        <v>257</v>
      </c>
      <c r="B220" s="88">
        <f t="shared" ref="B220:G220" si="78">SUM(B221:B224)</f>
        <v>1290153.389</v>
      </c>
      <c r="C220" s="74">
        <f t="shared" si="78"/>
        <v>613291.99694999994</v>
      </c>
      <c r="D220" s="88">
        <f t="shared" si="78"/>
        <v>11219.08575</v>
      </c>
      <c r="E220" s="74">
        <f t="shared" si="78"/>
        <v>624511.08269999991</v>
      </c>
      <c r="F220" s="74">
        <f t="shared" si="78"/>
        <v>665642.30630000005</v>
      </c>
      <c r="G220" s="74">
        <f t="shared" si="78"/>
        <v>676861.39204999991</v>
      </c>
      <c r="H220" s="70">
        <f t="shared" si="74"/>
        <v>48.405956068840737</v>
      </c>
    </row>
    <row r="221" spans="1:8" s="61" customFormat="1" ht="11.25" customHeight="1" x14ac:dyDescent="0.2">
      <c r="A221" s="67" t="s">
        <v>258</v>
      </c>
      <c r="B221" s="68">
        <v>481033.07399999996</v>
      </c>
      <c r="C221" s="69">
        <v>255174.53226999997</v>
      </c>
      <c r="D221" s="68">
        <v>1755.5183299999999</v>
      </c>
      <c r="E221" s="69">
        <f t="shared" ref="E221:E241" si="79">SUM(C221:D221)</f>
        <v>256930.05059999996</v>
      </c>
      <c r="F221" s="69">
        <f t="shared" ref="F221:F241" si="80">B221-E221</f>
        <v>224103.02340000001</v>
      </c>
      <c r="G221" s="69">
        <f t="shared" ref="G221:G241" si="81">B221-C221</f>
        <v>225858.54173</v>
      </c>
      <c r="H221" s="70">
        <f t="shared" si="74"/>
        <v>53.412138268064282</v>
      </c>
    </row>
    <row r="222" spans="1:8" s="61" customFormat="1" ht="11.25" customHeight="1" x14ac:dyDescent="0.2">
      <c r="A222" s="67" t="s">
        <v>259</v>
      </c>
      <c r="B222" s="68">
        <v>332183.40500000003</v>
      </c>
      <c r="C222" s="69">
        <v>248624.77180000002</v>
      </c>
      <c r="D222" s="68">
        <v>4597.0852300000006</v>
      </c>
      <c r="E222" s="69">
        <f t="shared" si="79"/>
        <v>253221.85703000001</v>
      </c>
      <c r="F222" s="69">
        <f t="shared" si="80"/>
        <v>78961.547970000014</v>
      </c>
      <c r="G222" s="69">
        <f t="shared" si="81"/>
        <v>83558.633200000011</v>
      </c>
      <c r="H222" s="70">
        <f t="shared" si="74"/>
        <v>76.229532607145131</v>
      </c>
    </row>
    <row r="223" spans="1:8" s="61" customFormat="1" ht="11.25" customHeight="1" x14ac:dyDescent="0.2">
      <c r="A223" s="67" t="s">
        <v>260</v>
      </c>
      <c r="B223" s="68">
        <v>101956.753</v>
      </c>
      <c r="C223" s="69">
        <v>63477.025020000001</v>
      </c>
      <c r="D223" s="68">
        <v>3796.3061499999999</v>
      </c>
      <c r="E223" s="69">
        <f t="shared" si="79"/>
        <v>67273.331170000005</v>
      </c>
      <c r="F223" s="69">
        <f t="shared" si="80"/>
        <v>34683.421829999992</v>
      </c>
      <c r="G223" s="69">
        <f t="shared" si="81"/>
        <v>38479.727979999996</v>
      </c>
      <c r="H223" s="70">
        <f t="shared" si="74"/>
        <v>65.982222060367107</v>
      </c>
    </row>
    <row r="224" spans="1:8" s="61" customFormat="1" ht="11.25" customHeight="1" x14ac:dyDescent="0.2">
      <c r="A224" s="67" t="s">
        <v>261</v>
      </c>
      <c r="B224" s="68">
        <v>374980.15700000001</v>
      </c>
      <c r="C224" s="69">
        <v>46015.667860000001</v>
      </c>
      <c r="D224" s="68">
        <v>1070.1760400000001</v>
      </c>
      <c r="E224" s="69">
        <f t="shared" si="79"/>
        <v>47085.8439</v>
      </c>
      <c r="F224" s="69">
        <f t="shared" si="80"/>
        <v>327894.31310000003</v>
      </c>
      <c r="G224" s="69">
        <f t="shared" si="81"/>
        <v>328964.48914000002</v>
      </c>
      <c r="H224" s="70">
        <f t="shared" si="74"/>
        <v>12.556889483621395</v>
      </c>
    </row>
    <row r="225" spans="1:8" s="61" customFormat="1" ht="11.25" customHeight="1" x14ac:dyDescent="0.2">
      <c r="A225" s="67" t="s">
        <v>262</v>
      </c>
      <c r="B225" s="68">
        <v>453233.62280000013</v>
      </c>
      <c r="C225" s="69">
        <v>342446.02801999991</v>
      </c>
      <c r="D225" s="68">
        <v>13630.533629999998</v>
      </c>
      <c r="E225" s="69">
        <f t="shared" si="79"/>
        <v>356076.56164999993</v>
      </c>
      <c r="F225" s="69">
        <f t="shared" si="80"/>
        <v>97157.061150000198</v>
      </c>
      <c r="G225" s="69">
        <f t="shared" si="81"/>
        <v>110787.59478000022</v>
      </c>
      <c r="H225" s="70">
        <f t="shared" si="74"/>
        <v>78.563580400372672</v>
      </c>
    </row>
    <row r="226" spans="1:8" s="61" customFormat="1" ht="11.25" customHeight="1" x14ac:dyDescent="0.2">
      <c r="A226" s="67" t="s">
        <v>263</v>
      </c>
      <c r="B226" s="68">
        <v>325931.59399999998</v>
      </c>
      <c r="C226" s="69">
        <v>242541.90587000002</v>
      </c>
      <c r="D226" s="68">
        <v>8228.8557000000001</v>
      </c>
      <c r="E226" s="69">
        <f t="shared" si="79"/>
        <v>250770.76157000003</v>
      </c>
      <c r="F226" s="69">
        <f t="shared" si="80"/>
        <v>75160.832429999951</v>
      </c>
      <c r="G226" s="69">
        <f t="shared" si="81"/>
        <v>83389.688129999966</v>
      </c>
      <c r="H226" s="70">
        <f t="shared" si="74"/>
        <v>76.939691084381352</v>
      </c>
    </row>
    <row r="227" spans="1:8" s="61" customFormat="1" ht="11.25" customHeight="1" x14ac:dyDescent="0.2">
      <c r="A227" s="67" t="s">
        <v>264</v>
      </c>
      <c r="B227" s="68">
        <v>479368.79500000004</v>
      </c>
      <c r="C227" s="69">
        <v>382446.51446999999</v>
      </c>
      <c r="D227" s="68">
        <v>22136.813149999998</v>
      </c>
      <c r="E227" s="69">
        <f t="shared" si="79"/>
        <v>404583.32762</v>
      </c>
      <c r="F227" s="69">
        <f t="shared" si="80"/>
        <v>74785.467380000046</v>
      </c>
      <c r="G227" s="69">
        <f t="shared" si="81"/>
        <v>96922.280530000047</v>
      </c>
      <c r="H227" s="70">
        <f t="shared" si="74"/>
        <v>84.3991790537805</v>
      </c>
    </row>
    <row r="228" spans="1:8" s="61" customFormat="1" ht="11.25" customHeight="1" x14ac:dyDescent="0.2">
      <c r="A228" s="67" t="s">
        <v>265</v>
      </c>
      <c r="B228" s="68">
        <v>119047</v>
      </c>
      <c r="C228" s="69">
        <v>72195.382530000003</v>
      </c>
      <c r="D228" s="68">
        <v>246.10666000000001</v>
      </c>
      <c r="E228" s="69">
        <f t="shared" si="79"/>
        <v>72441.489190000008</v>
      </c>
      <c r="F228" s="69">
        <f t="shared" si="80"/>
        <v>46605.510809999992</v>
      </c>
      <c r="G228" s="69">
        <f t="shared" si="81"/>
        <v>46851.617469999997</v>
      </c>
      <c r="H228" s="70">
        <f t="shared" si="74"/>
        <v>60.851167345670198</v>
      </c>
    </row>
    <row r="229" spans="1:8" s="61" customFormat="1" ht="11.25" customHeight="1" x14ac:dyDescent="0.2">
      <c r="A229" s="67" t="s">
        <v>266</v>
      </c>
      <c r="B229" s="68">
        <v>93430.883999999991</v>
      </c>
      <c r="C229" s="69">
        <v>75944.766659999994</v>
      </c>
      <c r="D229" s="68">
        <v>3055.4978900000001</v>
      </c>
      <c r="E229" s="69">
        <f t="shared" si="79"/>
        <v>79000.264549999993</v>
      </c>
      <c r="F229" s="69">
        <f t="shared" si="80"/>
        <v>14430.619449999998</v>
      </c>
      <c r="G229" s="69">
        <f t="shared" si="81"/>
        <v>17486.117339999997</v>
      </c>
      <c r="H229" s="70">
        <f t="shared" si="74"/>
        <v>84.554765156669177</v>
      </c>
    </row>
    <row r="230" spans="1:8" s="61" customFormat="1" ht="11.25" customHeight="1" x14ac:dyDescent="0.2">
      <c r="A230" s="67" t="s">
        <v>267</v>
      </c>
      <c r="B230" s="68">
        <v>553168.44600000011</v>
      </c>
      <c r="C230" s="69">
        <v>264875.00919999997</v>
      </c>
      <c r="D230" s="68">
        <v>162978.50769</v>
      </c>
      <c r="E230" s="69">
        <f t="shared" si="79"/>
        <v>427853.51688999997</v>
      </c>
      <c r="F230" s="69">
        <f t="shared" si="80"/>
        <v>125314.92911000014</v>
      </c>
      <c r="G230" s="69">
        <f t="shared" si="81"/>
        <v>288293.43680000014</v>
      </c>
      <c r="H230" s="70">
        <f t="shared" si="74"/>
        <v>77.345973000419448</v>
      </c>
    </row>
    <row r="231" spans="1:8" s="61" customFormat="1" ht="11.25" customHeight="1" x14ac:dyDescent="0.2">
      <c r="A231" s="67" t="s">
        <v>268</v>
      </c>
      <c r="B231" s="68">
        <v>33830.660000000003</v>
      </c>
      <c r="C231" s="69">
        <v>22518.015760000002</v>
      </c>
      <c r="D231" s="68">
        <v>946.44186000000002</v>
      </c>
      <c r="E231" s="69">
        <f t="shared" si="79"/>
        <v>23464.457620000001</v>
      </c>
      <c r="F231" s="69">
        <f t="shared" si="80"/>
        <v>10366.202380000002</v>
      </c>
      <c r="G231" s="69">
        <f t="shared" si="81"/>
        <v>11312.644240000001</v>
      </c>
      <c r="H231" s="70">
        <f t="shared" si="74"/>
        <v>69.358557060370671</v>
      </c>
    </row>
    <row r="232" spans="1:8" s="61" customFormat="1" ht="11.25" customHeight="1" x14ac:dyDescent="0.2">
      <c r="A232" s="67" t="s">
        <v>269</v>
      </c>
      <c r="B232" s="68">
        <v>88404</v>
      </c>
      <c r="C232" s="69">
        <v>69144.86076000001</v>
      </c>
      <c r="D232" s="68">
        <v>4.3449099999999996</v>
      </c>
      <c r="E232" s="69">
        <f t="shared" si="79"/>
        <v>69149.20567000001</v>
      </c>
      <c r="F232" s="69">
        <f t="shared" si="80"/>
        <v>19254.79432999999</v>
      </c>
      <c r="G232" s="69">
        <f t="shared" si="81"/>
        <v>19259.13923999999</v>
      </c>
      <c r="H232" s="70">
        <f t="shared" si="74"/>
        <v>78.219543991222125</v>
      </c>
    </row>
    <row r="233" spans="1:8" s="61" customFormat="1" ht="11.25" customHeight="1" x14ac:dyDescent="0.2">
      <c r="A233" s="67" t="s">
        <v>270</v>
      </c>
      <c r="B233" s="68">
        <v>46205.555</v>
      </c>
      <c r="C233" s="69">
        <v>32042.26772</v>
      </c>
      <c r="D233" s="68">
        <v>96.691580000000002</v>
      </c>
      <c r="E233" s="69">
        <f t="shared" si="79"/>
        <v>32138.959299999999</v>
      </c>
      <c r="F233" s="69">
        <f t="shared" si="80"/>
        <v>14066.595700000002</v>
      </c>
      <c r="G233" s="69">
        <f t="shared" si="81"/>
        <v>14163.28728</v>
      </c>
      <c r="H233" s="70">
        <f t="shared" si="74"/>
        <v>69.556483630593775</v>
      </c>
    </row>
    <row r="234" spans="1:8" s="61" customFormat="1" ht="11.25" customHeight="1" x14ac:dyDescent="0.2">
      <c r="A234" s="67" t="s">
        <v>97</v>
      </c>
      <c r="B234" s="68">
        <v>210587.93</v>
      </c>
      <c r="C234" s="69">
        <v>134287.62477000002</v>
      </c>
      <c r="D234" s="68">
        <v>6451.2649599999995</v>
      </c>
      <c r="E234" s="69">
        <f t="shared" si="79"/>
        <v>140738.88973000002</v>
      </c>
      <c r="F234" s="69">
        <f t="shared" si="80"/>
        <v>69849.040269999969</v>
      </c>
      <c r="G234" s="69">
        <f t="shared" si="81"/>
        <v>76300.305229999969</v>
      </c>
      <c r="H234" s="70">
        <f t="shared" si="74"/>
        <v>66.831413239115861</v>
      </c>
    </row>
    <row r="235" spans="1:8" s="61" customFormat="1" ht="11.25" customHeight="1" x14ac:dyDescent="0.2">
      <c r="A235" s="67" t="s">
        <v>271</v>
      </c>
      <c r="B235" s="68">
        <v>1022182.0220000001</v>
      </c>
      <c r="C235" s="69">
        <v>850983.55658999993</v>
      </c>
      <c r="D235" s="68">
        <v>8934.6585099999993</v>
      </c>
      <c r="E235" s="69">
        <f t="shared" si="79"/>
        <v>859918.21509999991</v>
      </c>
      <c r="F235" s="69">
        <f t="shared" si="80"/>
        <v>162263.8069000002</v>
      </c>
      <c r="G235" s="69">
        <f t="shared" si="81"/>
        <v>171198.46541000018</v>
      </c>
      <c r="H235" s="70">
        <f t="shared" si="74"/>
        <v>84.125742440420254</v>
      </c>
    </row>
    <row r="236" spans="1:8" s="61" customFormat="1" ht="11.25" customHeight="1" x14ac:dyDescent="0.2">
      <c r="A236" s="67" t="s">
        <v>272</v>
      </c>
      <c r="B236" s="68">
        <v>87171.233999999997</v>
      </c>
      <c r="C236" s="69">
        <v>45590.480149999996</v>
      </c>
      <c r="D236" s="68">
        <v>7407.3711299999995</v>
      </c>
      <c r="E236" s="69">
        <f t="shared" si="79"/>
        <v>52997.851279999995</v>
      </c>
      <c r="F236" s="69">
        <f t="shared" si="80"/>
        <v>34173.382720000001</v>
      </c>
      <c r="G236" s="69">
        <f t="shared" si="81"/>
        <v>41580.753850000001</v>
      </c>
      <c r="H236" s="70">
        <f t="shared" si="74"/>
        <v>60.797408557965348</v>
      </c>
    </row>
    <row r="237" spans="1:8" s="61" customFormat="1" ht="11.25" customHeight="1" x14ac:dyDescent="0.2">
      <c r="A237" s="67" t="s">
        <v>273</v>
      </c>
      <c r="B237" s="68">
        <v>113568.265</v>
      </c>
      <c r="C237" s="69">
        <v>72158.561600000001</v>
      </c>
      <c r="D237" s="68">
        <v>3214.3665200000005</v>
      </c>
      <c r="E237" s="69">
        <f t="shared" si="79"/>
        <v>75372.928119999997</v>
      </c>
      <c r="F237" s="69">
        <f t="shared" si="80"/>
        <v>38195.336880000003</v>
      </c>
      <c r="G237" s="69">
        <f t="shared" si="81"/>
        <v>41409.703399999999</v>
      </c>
      <c r="H237" s="70">
        <f t="shared" si="74"/>
        <v>66.367948933621548</v>
      </c>
    </row>
    <row r="238" spans="1:8" s="61" customFormat="1" ht="11.25" customHeight="1" x14ac:dyDescent="0.2">
      <c r="A238" s="67" t="s">
        <v>274</v>
      </c>
      <c r="B238" s="68">
        <v>93403.042000000001</v>
      </c>
      <c r="C238" s="69">
        <v>56157.176659999997</v>
      </c>
      <c r="D238" s="68">
        <v>1043.89841</v>
      </c>
      <c r="E238" s="69">
        <f t="shared" si="79"/>
        <v>57201.075069999999</v>
      </c>
      <c r="F238" s="69">
        <f t="shared" si="80"/>
        <v>36201.966930000002</v>
      </c>
      <c r="G238" s="69">
        <f t="shared" si="81"/>
        <v>37245.865340000004</v>
      </c>
      <c r="H238" s="70">
        <f t="shared" si="74"/>
        <v>61.241126461384411</v>
      </c>
    </row>
    <row r="239" spans="1:8" s="61" customFormat="1" ht="11.25" customHeight="1" x14ac:dyDescent="0.2">
      <c r="A239" s="67" t="s">
        <v>275</v>
      </c>
      <c r="B239" s="68">
        <v>39915.445</v>
      </c>
      <c r="C239" s="69">
        <v>26784.10439</v>
      </c>
      <c r="D239" s="68">
        <v>859.46028000000001</v>
      </c>
      <c r="E239" s="69">
        <f t="shared" si="79"/>
        <v>27643.56467</v>
      </c>
      <c r="F239" s="69">
        <f t="shared" si="80"/>
        <v>12271.88033</v>
      </c>
      <c r="G239" s="69">
        <f t="shared" si="81"/>
        <v>13131.340609999999</v>
      </c>
      <c r="H239" s="70">
        <f t="shared" si="74"/>
        <v>69.255308740764391</v>
      </c>
    </row>
    <row r="240" spans="1:8" s="61" customFormat="1" ht="11.25" customHeight="1" x14ac:dyDescent="0.2">
      <c r="A240" s="67" t="s">
        <v>276</v>
      </c>
      <c r="B240" s="68">
        <v>322353.07094000001</v>
      </c>
      <c r="C240" s="69">
        <v>216024.62583999999</v>
      </c>
      <c r="D240" s="68">
        <v>2130.9792400000001</v>
      </c>
      <c r="E240" s="69">
        <f t="shared" si="79"/>
        <v>218155.60507999998</v>
      </c>
      <c r="F240" s="69">
        <f t="shared" si="80"/>
        <v>104197.46586000003</v>
      </c>
      <c r="G240" s="69">
        <f t="shared" si="81"/>
        <v>106328.44510000001</v>
      </c>
      <c r="H240" s="70">
        <f t="shared" si="74"/>
        <v>67.675981632141969</v>
      </c>
    </row>
    <row r="241" spans="1:8" s="61" customFormat="1" ht="11.25" customHeight="1" x14ac:dyDescent="0.2">
      <c r="A241" s="67" t="s">
        <v>277</v>
      </c>
      <c r="B241" s="72">
        <v>3655507.31794</v>
      </c>
      <c r="C241" s="72">
        <v>2367296.0446700011</v>
      </c>
      <c r="D241" s="72">
        <v>118809.50842999999</v>
      </c>
      <c r="E241" s="72">
        <f t="shared" si="79"/>
        <v>2486105.5531000011</v>
      </c>
      <c r="F241" s="72">
        <f t="shared" si="80"/>
        <v>1169401.7648399989</v>
      </c>
      <c r="G241" s="72">
        <f t="shared" si="81"/>
        <v>1288211.2732699988</v>
      </c>
      <c r="H241" s="65">
        <f t="shared" si="74"/>
        <v>68.009863935958535</v>
      </c>
    </row>
    <row r="242" spans="1:8" s="61" customFormat="1" ht="11.25" customHeight="1" x14ac:dyDescent="0.2">
      <c r="A242" s="76"/>
      <c r="B242" s="68"/>
      <c r="C242" s="69"/>
      <c r="D242" s="68"/>
      <c r="E242" s="69"/>
      <c r="F242" s="69"/>
      <c r="G242" s="69"/>
      <c r="H242" s="65"/>
    </row>
    <row r="243" spans="1:8" s="61" customFormat="1" ht="11.25" customHeight="1" x14ac:dyDescent="0.2">
      <c r="A243" s="63" t="s">
        <v>278</v>
      </c>
      <c r="B243" s="72">
        <v>13738728.894000001</v>
      </c>
      <c r="C243" s="72">
        <v>9426706.4717299994</v>
      </c>
      <c r="D243" s="72">
        <v>636409.28971000004</v>
      </c>
      <c r="E243" s="72">
        <f>SUM(C243:D243)</f>
        <v>10063115.76144</v>
      </c>
      <c r="F243" s="72">
        <f>B243-E243</f>
        <v>3675613.1325600017</v>
      </c>
      <c r="G243" s="72">
        <f>B243-C243</f>
        <v>4312022.4222700018</v>
      </c>
      <c r="H243" s="65">
        <f>E243/B243*100</f>
        <v>73.246337700387826</v>
      </c>
    </row>
    <row r="244" spans="1:8" s="61" customFormat="1" ht="11.25" customHeight="1" x14ac:dyDescent="0.2">
      <c r="A244" s="76"/>
      <c r="B244" s="68"/>
      <c r="C244" s="69"/>
      <c r="D244" s="68"/>
      <c r="E244" s="69"/>
      <c r="F244" s="69"/>
      <c r="G244" s="69"/>
      <c r="H244" s="70"/>
    </row>
    <row r="245" spans="1:8" s="61" customFormat="1" ht="11.25" customHeight="1" x14ac:dyDescent="0.2">
      <c r="A245" s="63" t="s">
        <v>279</v>
      </c>
      <c r="B245" s="72">
        <v>1810</v>
      </c>
      <c r="C245" s="72">
        <v>1386.37763</v>
      </c>
      <c r="D245" s="72">
        <v>83.837149999999994</v>
      </c>
      <c r="E245" s="72">
        <f>SUM(C245:D245)</f>
        <v>1470.21478</v>
      </c>
      <c r="F245" s="72">
        <f>B245-E245</f>
        <v>339.78521999999998</v>
      </c>
      <c r="G245" s="72">
        <f>B245-C245</f>
        <v>423.62237000000005</v>
      </c>
      <c r="H245" s="65">
        <f>E245/B245*100</f>
        <v>81.227335911602211</v>
      </c>
    </row>
    <row r="246" spans="1:8" s="61" customFormat="1" ht="11.25" customHeight="1" x14ac:dyDescent="0.2">
      <c r="A246" s="76"/>
      <c r="B246" s="72"/>
      <c r="C246" s="72"/>
      <c r="D246" s="72"/>
      <c r="E246" s="72"/>
      <c r="F246" s="72"/>
      <c r="G246" s="72"/>
      <c r="H246" s="65"/>
    </row>
    <row r="247" spans="1:8" s="61" customFormat="1" ht="11.25" customHeight="1" x14ac:dyDescent="0.2">
      <c r="A247" s="63" t="s">
        <v>280</v>
      </c>
      <c r="B247" s="88">
        <f t="shared" ref="B247:G247" si="82">SUM(B248:B252)</f>
        <v>15202155.785000002</v>
      </c>
      <c r="C247" s="74">
        <f t="shared" si="82"/>
        <v>10571516.892789999</v>
      </c>
      <c r="D247" s="88">
        <f t="shared" si="82"/>
        <v>80066.085780000009</v>
      </c>
      <c r="E247" s="74">
        <f t="shared" si="82"/>
        <v>10651582.978569999</v>
      </c>
      <c r="F247" s="74">
        <f t="shared" si="82"/>
        <v>4550572.8064300036</v>
      </c>
      <c r="G247" s="74">
        <f t="shared" si="82"/>
        <v>4630638.892210003</v>
      </c>
      <c r="H247" s="70">
        <f t="shared" ref="H247:H252" si="83">E247/B247*100</f>
        <v>70.066266450709165</v>
      </c>
    </row>
    <row r="248" spans="1:8" s="61" customFormat="1" ht="11.25" customHeight="1" x14ac:dyDescent="0.2">
      <c r="A248" s="67" t="s">
        <v>281</v>
      </c>
      <c r="B248" s="68">
        <v>13679819.112000002</v>
      </c>
      <c r="C248" s="69">
        <v>9469749.4943999983</v>
      </c>
      <c r="D248" s="68">
        <v>69853.739730000016</v>
      </c>
      <c r="E248" s="69">
        <f>SUM(C248:D248)</f>
        <v>9539603.2341299988</v>
      </c>
      <c r="F248" s="69">
        <f>B248-E248</f>
        <v>4140215.8778700028</v>
      </c>
      <c r="G248" s="69">
        <f>B248-C248</f>
        <v>4210069.6176000033</v>
      </c>
      <c r="H248" s="70">
        <f t="shared" si="83"/>
        <v>69.73486386060334</v>
      </c>
    </row>
    <row r="249" spans="1:8" s="61" customFormat="1" ht="11.25" customHeight="1" x14ac:dyDescent="0.2">
      <c r="A249" s="67" t="s">
        <v>282</v>
      </c>
      <c r="B249" s="68">
        <v>59822.729999999996</v>
      </c>
      <c r="C249" s="69">
        <v>41824.459950000004</v>
      </c>
      <c r="D249" s="68">
        <v>1528.68199</v>
      </c>
      <c r="E249" s="69">
        <f>SUM(C249:D249)</f>
        <v>43353.141940000001</v>
      </c>
      <c r="F249" s="69">
        <f>B249-E249</f>
        <v>16469.588059999995</v>
      </c>
      <c r="G249" s="69">
        <f>B249-C249</f>
        <v>17998.270049999992</v>
      </c>
      <c r="H249" s="70">
        <f t="shared" si="83"/>
        <v>72.469347253126031</v>
      </c>
    </row>
    <row r="250" spans="1:8" s="61" customFormat="1" ht="11.25" customHeight="1" x14ac:dyDescent="0.2">
      <c r="A250" s="67" t="s">
        <v>283</v>
      </c>
      <c r="B250" s="68">
        <v>312953.53999999998</v>
      </c>
      <c r="C250" s="69">
        <v>204508.70181</v>
      </c>
      <c r="D250" s="68">
        <v>938.90057999999999</v>
      </c>
      <c r="E250" s="69">
        <f>SUM(C250:D250)</f>
        <v>205447.60238999999</v>
      </c>
      <c r="F250" s="69">
        <f>B250-E250</f>
        <v>107505.93760999999</v>
      </c>
      <c r="G250" s="69">
        <f>B250-C250</f>
        <v>108444.83818999998</v>
      </c>
      <c r="H250" s="70">
        <f t="shared" si="83"/>
        <v>65.647956048044705</v>
      </c>
    </row>
    <row r="251" spans="1:8" s="61" customFormat="1" ht="11.25" customHeight="1" x14ac:dyDescent="0.2">
      <c r="A251" s="67" t="s">
        <v>284</v>
      </c>
      <c r="B251" s="68">
        <v>970774.40300000005</v>
      </c>
      <c r="C251" s="69">
        <v>721145.97896000009</v>
      </c>
      <c r="D251" s="68">
        <v>3446.0401000000002</v>
      </c>
      <c r="E251" s="69">
        <f>SUM(C251:D251)</f>
        <v>724592.01906000008</v>
      </c>
      <c r="F251" s="69">
        <f>B251-E251</f>
        <v>246182.38393999997</v>
      </c>
      <c r="G251" s="69">
        <f>B251-C251</f>
        <v>249628.42403999995</v>
      </c>
      <c r="H251" s="70">
        <f t="shared" si="83"/>
        <v>74.640618543379546</v>
      </c>
    </row>
    <row r="252" spans="1:8" s="61" customFormat="1" ht="11.25" customHeight="1" x14ac:dyDescent="0.2">
      <c r="A252" s="67" t="s">
        <v>285</v>
      </c>
      <c r="B252" s="72">
        <v>178786</v>
      </c>
      <c r="C252" s="72">
        <v>134288.25766999999</v>
      </c>
      <c r="D252" s="72">
        <v>4298.7233799999995</v>
      </c>
      <c r="E252" s="72">
        <f>SUM(C252:D252)</f>
        <v>138586.98105</v>
      </c>
      <c r="F252" s="72">
        <f>B252-E252</f>
        <v>40199.018949999998</v>
      </c>
      <c r="G252" s="72">
        <f>B252-C252</f>
        <v>44497.742330000008</v>
      </c>
      <c r="H252" s="65">
        <f t="shared" si="83"/>
        <v>77.515566683073615</v>
      </c>
    </row>
    <row r="253" spans="1:8" s="61" customFormat="1" ht="11.25" customHeight="1" x14ac:dyDescent="0.2">
      <c r="A253" s="76"/>
      <c r="B253" s="72"/>
      <c r="C253" s="72"/>
      <c r="D253" s="72"/>
      <c r="E253" s="72"/>
      <c r="F253" s="72"/>
      <c r="G253" s="72"/>
      <c r="H253" s="65"/>
    </row>
    <row r="254" spans="1:8" s="61" customFormat="1" ht="11.25" customHeight="1" x14ac:dyDescent="0.2">
      <c r="A254" s="63" t="s">
        <v>286</v>
      </c>
      <c r="B254" s="88">
        <f t="shared" ref="B254:G254" si="84">+B255+B256</f>
        <v>805520.897</v>
      </c>
      <c r="C254" s="74">
        <f t="shared" si="84"/>
        <v>608676.76009999996</v>
      </c>
      <c r="D254" s="88">
        <f t="shared" si="84"/>
        <v>11541.41466</v>
      </c>
      <c r="E254" s="74">
        <f t="shared" si="84"/>
        <v>620218.17476000008</v>
      </c>
      <c r="F254" s="74">
        <f t="shared" si="84"/>
        <v>185302.72223999992</v>
      </c>
      <c r="G254" s="74">
        <f t="shared" si="84"/>
        <v>196844.13689999995</v>
      </c>
      <c r="H254" s="70">
        <f>E254/B254*100</f>
        <v>76.995913708741455</v>
      </c>
    </row>
    <row r="255" spans="1:8" s="61" customFormat="1" ht="11.25" customHeight="1" x14ac:dyDescent="0.2">
      <c r="A255" s="67" t="s">
        <v>287</v>
      </c>
      <c r="B255" s="68">
        <v>773553.89697999996</v>
      </c>
      <c r="C255" s="69">
        <v>581946.53683</v>
      </c>
      <c r="D255" s="68">
        <v>10849.46163</v>
      </c>
      <c r="E255" s="69">
        <f>SUM(C255:D255)</f>
        <v>592795.99846000003</v>
      </c>
      <c r="F255" s="69">
        <f>B255-E255</f>
        <v>180757.89851999993</v>
      </c>
      <c r="G255" s="69">
        <f>B255-C255</f>
        <v>191607.36014999996</v>
      </c>
      <c r="H255" s="70">
        <f>E255/B255*100</f>
        <v>76.632798409304186</v>
      </c>
    </row>
    <row r="256" spans="1:8" s="61" customFormat="1" ht="11.25" customHeight="1" x14ac:dyDescent="0.2">
      <c r="A256" s="67" t="s">
        <v>288</v>
      </c>
      <c r="B256" s="72">
        <v>31967.000019999996</v>
      </c>
      <c r="C256" s="72">
        <v>26730.223269999999</v>
      </c>
      <c r="D256" s="72">
        <v>691.95303000000001</v>
      </c>
      <c r="E256" s="72">
        <f>SUM(C256:D256)</f>
        <v>27422.176299999999</v>
      </c>
      <c r="F256" s="72">
        <f>B256-E256</f>
        <v>4544.8237199999967</v>
      </c>
      <c r="G256" s="72">
        <f>B256-C256</f>
        <v>5236.7767499999973</v>
      </c>
      <c r="H256" s="65">
        <f>E256/B256*100</f>
        <v>85.782764359631642</v>
      </c>
    </row>
    <row r="257" spans="1:8" s="61" customFormat="1" ht="11.25" customHeight="1" x14ac:dyDescent="0.2">
      <c r="A257" s="76"/>
      <c r="B257" s="68"/>
      <c r="C257" s="69"/>
      <c r="D257" s="68"/>
      <c r="E257" s="69"/>
      <c r="F257" s="69"/>
      <c r="G257" s="69"/>
      <c r="H257" s="70"/>
    </row>
    <row r="258" spans="1:8" s="61" customFormat="1" ht="11.25" customHeight="1" x14ac:dyDescent="0.2">
      <c r="A258" s="63" t="s">
        <v>289</v>
      </c>
      <c r="B258" s="72">
        <v>5660333.3389999997</v>
      </c>
      <c r="C258" s="72">
        <v>4100362.8553499994</v>
      </c>
      <c r="D258" s="72">
        <v>21877.250559999997</v>
      </c>
      <c r="E258" s="72">
        <f>SUM(C258:D258)</f>
        <v>4122240.1059099995</v>
      </c>
      <c r="F258" s="72">
        <f>B258-E258</f>
        <v>1538093.2330900002</v>
      </c>
      <c r="G258" s="72">
        <f>B258-C258</f>
        <v>1559970.4836500003</v>
      </c>
      <c r="H258" s="65">
        <f>E258/B258*100</f>
        <v>72.826808228899608</v>
      </c>
    </row>
    <row r="259" spans="1:8" s="61" customFormat="1" ht="11.25" customHeight="1" x14ac:dyDescent="0.2">
      <c r="A259" s="76"/>
      <c r="B259" s="68"/>
      <c r="C259" s="69"/>
      <c r="D259" s="68"/>
      <c r="E259" s="69"/>
      <c r="F259" s="69"/>
      <c r="G259" s="69"/>
      <c r="H259" s="65"/>
    </row>
    <row r="260" spans="1:8" s="61" customFormat="1" ht="11.25" customHeight="1" x14ac:dyDescent="0.2">
      <c r="A260" s="63" t="s">
        <v>290</v>
      </c>
      <c r="B260" s="72">
        <v>7909448.165</v>
      </c>
      <c r="C260" s="72">
        <v>7754373.3831099998</v>
      </c>
      <c r="D260" s="72">
        <v>104366.05252</v>
      </c>
      <c r="E260" s="72">
        <f>SUM(C260:D260)</f>
        <v>7858739.4356300002</v>
      </c>
      <c r="F260" s="72">
        <f>B260-E260</f>
        <v>50708.729369999841</v>
      </c>
      <c r="G260" s="72">
        <f>B260-C260</f>
        <v>155074.78189000022</v>
      </c>
      <c r="H260" s="65">
        <f>E260/B260*100</f>
        <v>99.358884105285753</v>
      </c>
    </row>
    <row r="261" spans="1:8" s="61" customFormat="1" ht="11.25" customHeight="1" x14ac:dyDescent="0.2">
      <c r="A261" s="76"/>
      <c r="B261" s="68"/>
      <c r="C261" s="69"/>
      <c r="D261" s="68"/>
      <c r="E261" s="69"/>
      <c r="F261" s="69"/>
      <c r="G261" s="69"/>
      <c r="H261" s="65"/>
    </row>
    <row r="262" spans="1:8" s="61" customFormat="1" ht="11.25" customHeight="1" x14ac:dyDescent="0.2">
      <c r="A262" s="63" t="s">
        <v>291</v>
      </c>
      <c r="B262" s="72">
        <v>1239201.871</v>
      </c>
      <c r="C262" s="72">
        <v>999829.08756000013</v>
      </c>
      <c r="D262" s="72">
        <v>18645.732629999999</v>
      </c>
      <c r="E262" s="72">
        <f>SUM(C262:D262)</f>
        <v>1018474.8201900001</v>
      </c>
      <c r="F262" s="72">
        <f>B262-E262</f>
        <v>220727.05080999993</v>
      </c>
      <c r="G262" s="72">
        <f>B262-C262</f>
        <v>239372.78343999991</v>
      </c>
      <c r="H262" s="65">
        <f>E262/B262*100</f>
        <v>82.187966627916751</v>
      </c>
    </row>
    <row r="263" spans="1:8" s="61" customFormat="1" ht="11.25" customHeight="1" x14ac:dyDescent="0.2">
      <c r="A263" s="76"/>
      <c r="B263" s="68"/>
      <c r="C263" s="69"/>
      <c r="D263" s="68"/>
      <c r="E263" s="69"/>
      <c r="F263" s="69"/>
      <c r="G263" s="69"/>
      <c r="H263" s="65"/>
    </row>
    <row r="264" spans="1:8" s="61" customFormat="1" ht="11.25" customHeight="1" x14ac:dyDescent="0.2">
      <c r="A264" s="94" t="s">
        <v>292</v>
      </c>
      <c r="B264" s="72">
        <v>322032.35399999993</v>
      </c>
      <c r="C264" s="72">
        <v>266782.13287000003</v>
      </c>
      <c r="D264" s="72">
        <v>1653.6217099999999</v>
      </c>
      <c r="E264" s="72">
        <f>SUM(C264:D264)</f>
        <v>268435.75458000001</v>
      </c>
      <c r="F264" s="72">
        <f>B264-E264</f>
        <v>53596.599419999926</v>
      </c>
      <c r="G264" s="72">
        <f>B264-C264</f>
        <v>55250.221129999903</v>
      </c>
      <c r="H264" s="65">
        <f>E264/B264*100</f>
        <v>83.356765631070743</v>
      </c>
    </row>
    <row r="265" spans="1:8" s="61" customFormat="1" ht="12" x14ac:dyDescent="0.2">
      <c r="A265" s="95"/>
      <c r="B265" s="72"/>
      <c r="C265" s="72"/>
      <c r="D265" s="72"/>
      <c r="E265" s="72"/>
      <c r="F265" s="72"/>
      <c r="G265" s="72"/>
      <c r="H265" s="65"/>
    </row>
    <row r="266" spans="1:8" s="61" customFormat="1" ht="11.25" customHeight="1" x14ac:dyDescent="0.2">
      <c r="A266" s="96" t="s">
        <v>293</v>
      </c>
      <c r="B266" s="97">
        <f t="shared" ref="B266:G266" si="85">B10+B17+B19+B21+B23+B33+B37+B45+B47+B49+B57+B69+B75+B80+B86+B95+B107+B118+B134+B136+B157+B164+B169+B176+B185+B193+B202+B243+B245+B247+B254+B258+B260+B262+B264</f>
        <v>957424849.10730994</v>
      </c>
      <c r="C266" s="97">
        <f t="shared" si="85"/>
        <v>746580717.28608</v>
      </c>
      <c r="D266" s="97">
        <f t="shared" si="85"/>
        <v>26120080.791139998</v>
      </c>
      <c r="E266" s="97">
        <f t="shared" si="85"/>
        <v>772700798.07721984</v>
      </c>
      <c r="F266" s="97">
        <f t="shared" si="85"/>
        <v>184724051.03009015</v>
      </c>
      <c r="G266" s="97">
        <f t="shared" si="85"/>
        <v>210844131.82123008</v>
      </c>
      <c r="H266" s="98">
        <f>E266/B266*100</f>
        <v>80.706156603066631</v>
      </c>
    </row>
    <row r="267" spans="1:8" s="61" customFormat="1" ht="11.25" customHeight="1" x14ac:dyDescent="0.2">
      <c r="A267" s="95"/>
      <c r="B267" s="72"/>
      <c r="C267" s="72"/>
      <c r="D267" s="72"/>
      <c r="E267" s="72"/>
      <c r="F267" s="72"/>
      <c r="G267" s="72"/>
      <c r="H267" s="65"/>
    </row>
    <row r="268" spans="1:8" s="61" customFormat="1" ht="11.25" customHeight="1" x14ac:dyDescent="0.2">
      <c r="A268" s="62" t="s">
        <v>294</v>
      </c>
      <c r="B268" s="68"/>
      <c r="C268" s="69"/>
      <c r="D268" s="68"/>
      <c r="E268" s="69"/>
      <c r="F268" s="69"/>
      <c r="G268" s="69"/>
      <c r="H268" s="70"/>
    </row>
    <row r="269" spans="1:8" s="61" customFormat="1" ht="11.25" customHeight="1" x14ac:dyDescent="0.2">
      <c r="A269" s="67" t="s">
        <v>295</v>
      </c>
      <c r="B269" s="72">
        <v>62183181.369999997</v>
      </c>
      <c r="C269" s="72">
        <v>55040141.390000001</v>
      </c>
      <c r="D269" s="72">
        <v>327592.19799999997</v>
      </c>
      <c r="E269" s="72">
        <f>SUM(C269:D269)</f>
        <v>55367733.588</v>
      </c>
      <c r="F269" s="72">
        <f>B269-E269</f>
        <v>6815447.7819999978</v>
      </c>
      <c r="G269" s="72">
        <f>B269-C269</f>
        <v>7143039.9799999967</v>
      </c>
      <c r="H269" s="65">
        <f>E269/B269*100</f>
        <v>89.03972483902524</v>
      </c>
    </row>
    <row r="270" spans="1:8" s="61" customFormat="1" ht="11.25" customHeight="1" x14ac:dyDescent="0.2">
      <c r="A270" s="99"/>
      <c r="B270" s="72"/>
      <c r="C270" s="72"/>
      <c r="D270" s="72"/>
      <c r="E270" s="72"/>
      <c r="F270" s="72"/>
      <c r="G270" s="72"/>
      <c r="H270" s="65"/>
    </row>
    <row r="271" spans="1:8" s="61" customFormat="1" ht="11.25" customHeight="1" x14ac:dyDescent="0.2">
      <c r="A271" s="90" t="s">
        <v>296</v>
      </c>
      <c r="B271" s="68">
        <f t="shared" ref="B271:G271" si="86">SUM(B272:B277)</f>
        <v>293586644.53936011</v>
      </c>
      <c r="C271" s="68">
        <f t="shared" si="86"/>
        <v>257236082.88402006</v>
      </c>
      <c r="D271" s="68">
        <f t="shared" si="86"/>
        <v>36654.616370000003</v>
      </c>
      <c r="E271" s="68">
        <f t="shared" si="86"/>
        <v>257272737.50039005</v>
      </c>
      <c r="F271" s="68">
        <f t="shared" si="86"/>
        <v>36313907.038970053</v>
      </c>
      <c r="G271" s="68">
        <f t="shared" si="86"/>
        <v>36350561.655340053</v>
      </c>
      <c r="H271" s="100">
        <f t="shared" ref="H271:H277" si="87">E271/B271*100</f>
        <v>87.630940400593886</v>
      </c>
    </row>
    <row r="272" spans="1:8" s="61" customFormat="1" ht="11.25" hidden="1" customHeight="1" x14ac:dyDescent="0.2">
      <c r="A272" s="90" t="s">
        <v>297</v>
      </c>
      <c r="B272" s="68">
        <v>292191989.70562011</v>
      </c>
      <c r="C272" s="68">
        <v>256284160.81965005</v>
      </c>
      <c r="D272" s="68">
        <v>5.5999999999999999E-3</v>
      </c>
      <c r="E272" s="68">
        <f t="shared" ref="E272:E277" si="88">SUM(C272:D272)</f>
        <v>256284160.82525006</v>
      </c>
      <c r="F272" s="68">
        <f t="shared" ref="F272:F277" si="89">B272-E272</f>
        <v>35907828.880370051</v>
      </c>
      <c r="G272" s="68">
        <f t="shared" ref="G272:G277" si="90">B272-C272</f>
        <v>35907828.885970056</v>
      </c>
      <c r="H272" s="100">
        <f t="shared" si="87"/>
        <v>87.710878413694104</v>
      </c>
    </row>
    <row r="273" spans="1:8" s="61" customFormat="1" ht="11.25" hidden="1" customHeight="1" x14ac:dyDescent="0.2">
      <c r="A273" s="101" t="s">
        <v>298</v>
      </c>
      <c r="B273" s="102"/>
      <c r="C273" s="102">
        <v>0</v>
      </c>
      <c r="D273" s="102"/>
      <c r="E273" s="102">
        <f t="shared" si="88"/>
        <v>0</v>
      </c>
      <c r="F273" s="102">
        <f t="shared" si="89"/>
        <v>0</v>
      </c>
      <c r="G273" s="102">
        <f t="shared" si="90"/>
        <v>0</v>
      </c>
      <c r="H273" s="103" t="e">
        <f t="shared" si="87"/>
        <v>#DIV/0!</v>
      </c>
    </row>
    <row r="274" spans="1:8" s="61" customFormat="1" ht="11.25" hidden="1" customHeight="1" x14ac:dyDescent="0.2">
      <c r="A274" s="101" t="s">
        <v>299</v>
      </c>
      <c r="B274" s="102"/>
      <c r="C274" s="102">
        <v>0</v>
      </c>
      <c r="D274" s="102"/>
      <c r="E274" s="102">
        <f t="shared" si="88"/>
        <v>0</v>
      </c>
      <c r="F274" s="102">
        <f t="shared" si="89"/>
        <v>0</v>
      </c>
      <c r="G274" s="102">
        <f t="shared" si="90"/>
        <v>0</v>
      </c>
      <c r="H274" s="104" t="e">
        <f t="shared" si="87"/>
        <v>#DIV/0!</v>
      </c>
    </row>
    <row r="275" spans="1:8" s="61" customFormat="1" ht="23.25" hidden="1" customHeight="1" x14ac:dyDescent="0.2">
      <c r="A275" s="105" t="s">
        <v>300</v>
      </c>
      <c r="B275" s="102"/>
      <c r="C275" s="102">
        <v>0</v>
      </c>
      <c r="D275" s="102"/>
      <c r="E275" s="102">
        <f t="shared" si="88"/>
        <v>0</v>
      </c>
      <c r="F275" s="102">
        <f t="shared" si="89"/>
        <v>0</v>
      </c>
      <c r="G275" s="102">
        <f t="shared" si="90"/>
        <v>0</v>
      </c>
      <c r="H275" s="104" t="e">
        <f t="shared" si="87"/>
        <v>#DIV/0!</v>
      </c>
    </row>
    <row r="276" spans="1:8" s="61" customFormat="1" ht="11.25" hidden="1" customHeight="1" x14ac:dyDescent="0.2">
      <c r="A276" s="106" t="s">
        <v>301</v>
      </c>
      <c r="B276" s="102"/>
      <c r="C276" s="102">
        <v>0</v>
      </c>
      <c r="D276" s="102"/>
      <c r="E276" s="102">
        <f t="shared" si="88"/>
        <v>0</v>
      </c>
      <c r="F276" s="102">
        <f t="shared" si="89"/>
        <v>0</v>
      </c>
      <c r="G276" s="102">
        <f t="shared" si="90"/>
        <v>0</v>
      </c>
      <c r="H276" s="104" t="e">
        <f t="shared" si="87"/>
        <v>#DIV/0!</v>
      </c>
    </row>
    <row r="277" spans="1:8" s="61" customFormat="1" ht="11.25" customHeight="1" x14ac:dyDescent="0.2">
      <c r="A277" s="107" t="s">
        <v>302</v>
      </c>
      <c r="B277" s="69">
        <v>1394654.8337399999</v>
      </c>
      <c r="C277" s="69">
        <v>951922.06437000004</v>
      </c>
      <c r="D277" s="69">
        <v>36654.610770000007</v>
      </c>
      <c r="E277" s="69">
        <f t="shared" si="88"/>
        <v>988576.67514000006</v>
      </c>
      <c r="F277" s="69">
        <f t="shared" si="89"/>
        <v>406078.15859999985</v>
      </c>
      <c r="G277" s="69">
        <f t="shared" si="90"/>
        <v>442732.76936999988</v>
      </c>
      <c r="H277" s="65">
        <f t="shared" si="87"/>
        <v>70.883250193810781</v>
      </c>
    </row>
    <row r="278" spans="1:8" s="61" customFormat="1" ht="11.25" hidden="1" customHeight="1" x14ac:dyDescent="0.2">
      <c r="A278" s="107"/>
      <c r="B278" s="69"/>
      <c r="C278" s="69"/>
      <c r="D278" s="69"/>
      <c r="E278" s="69"/>
      <c r="F278" s="69"/>
      <c r="G278" s="69"/>
      <c r="H278" s="70"/>
    </row>
    <row r="279" spans="1:8" s="61" customFormat="1" ht="11.25" hidden="1" customHeight="1" x14ac:dyDescent="0.2">
      <c r="A279" s="67" t="s">
        <v>303</v>
      </c>
      <c r="B279" s="69"/>
      <c r="C279" s="69">
        <v>0</v>
      </c>
      <c r="D279" s="69"/>
      <c r="E279" s="69">
        <f>SUM(C279:D279)</f>
        <v>0</v>
      </c>
      <c r="F279" s="69">
        <f>B279-E279</f>
        <v>0</v>
      </c>
      <c r="G279" s="69">
        <f>B279-C279</f>
        <v>0</v>
      </c>
      <c r="H279" s="65" t="e">
        <f>E279/B279*100</f>
        <v>#DIV/0!</v>
      </c>
    </row>
    <row r="280" spans="1:8" s="61" customFormat="1" ht="23.25" hidden="1" customHeight="1" x14ac:dyDescent="0.2">
      <c r="A280" s="67"/>
      <c r="B280" s="69"/>
      <c r="C280" s="69"/>
      <c r="D280" s="69"/>
      <c r="E280" s="69"/>
      <c r="F280" s="69"/>
      <c r="G280" s="69"/>
      <c r="H280" s="70"/>
    </row>
    <row r="281" spans="1:8" s="61" customFormat="1" ht="11.25" hidden="1" customHeight="1" x14ac:dyDescent="0.2">
      <c r="A281" s="108" t="s">
        <v>304</v>
      </c>
      <c r="B281" s="69"/>
      <c r="C281" s="69">
        <v>0</v>
      </c>
      <c r="D281" s="69"/>
      <c r="E281" s="69">
        <f>SUM(C281:D281)</f>
        <v>0</v>
      </c>
      <c r="F281" s="69">
        <f>B281-E281</f>
        <v>0</v>
      </c>
      <c r="G281" s="69">
        <f>B281-C281</f>
        <v>0</v>
      </c>
      <c r="H281" s="65" t="e">
        <f>E281/B281*100</f>
        <v>#DIV/0!</v>
      </c>
    </row>
    <row r="282" spans="1:8" s="61" customFormat="1" ht="11.25" hidden="1" customHeight="1" x14ac:dyDescent="0.2">
      <c r="A282" s="67"/>
      <c r="B282" s="69"/>
      <c r="C282" s="69"/>
      <c r="D282" s="69"/>
      <c r="E282" s="69"/>
      <c r="F282" s="69"/>
      <c r="G282" s="69"/>
      <c r="H282" s="70"/>
    </row>
    <row r="283" spans="1:8" s="61" customFormat="1" ht="11.25" hidden="1" customHeight="1" x14ac:dyDescent="0.2">
      <c r="A283" s="67" t="s">
        <v>305</v>
      </c>
      <c r="B283" s="69"/>
      <c r="C283" s="69">
        <v>0</v>
      </c>
      <c r="D283" s="69"/>
      <c r="E283" s="69">
        <f>SUM(C283:D283)</f>
        <v>0</v>
      </c>
      <c r="F283" s="69">
        <f>B283-E283</f>
        <v>0</v>
      </c>
      <c r="G283" s="69">
        <f>B283-C283</f>
        <v>0</v>
      </c>
      <c r="H283" s="65" t="e">
        <f>E283/B283*100</f>
        <v>#DIV/0!</v>
      </c>
    </row>
    <row r="284" spans="1:8" s="61" customFormat="1" ht="12" hidden="1" customHeight="1" x14ac:dyDescent="0.2">
      <c r="A284" s="67"/>
      <c r="B284" s="69"/>
      <c r="C284" s="69"/>
      <c r="D284" s="69"/>
      <c r="E284" s="69"/>
      <c r="F284" s="69"/>
      <c r="G284" s="69"/>
      <c r="H284" s="70"/>
    </row>
    <row r="285" spans="1:8" s="61" customFormat="1" ht="11.25" hidden="1" customHeight="1" x14ac:dyDescent="0.2">
      <c r="A285" s="108" t="s">
        <v>306</v>
      </c>
      <c r="B285" s="69"/>
      <c r="C285" s="69">
        <v>0</v>
      </c>
      <c r="D285" s="69"/>
      <c r="E285" s="69">
        <f>SUM(C285:D285)</f>
        <v>0</v>
      </c>
      <c r="F285" s="69">
        <f>B285-E285</f>
        <v>0</v>
      </c>
      <c r="G285" s="69">
        <f>B285-C285</f>
        <v>0</v>
      </c>
      <c r="H285" s="65" t="e">
        <f>E285/B285*100</f>
        <v>#DIV/0!</v>
      </c>
    </row>
    <row r="286" spans="1:8" s="61" customFormat="1" ht="11.25" hidden="1" customHeight="1" x14ac:dyDescent="0.2">
      <c r="A286" s="67"/>
      <c r="B286" s="69"/>
      <c r="C286" s="69"/>
      <c r="D286" s="69"/>
      <c r="E286" s="69"/>
      <c r="F286" s="69"/>
      <c r="G286" s="69"/>
      <c r="H286" s="70"/>
    </row>
    <row r="287" spans="1:8" s="61" customFormat="1" ht="11.25" hidden="1" customHeight="1" x14ac:dyDescent="0.2">
      <c r="A287" s="67" t="s">
        <v>307</v>
      </c>
      <c r="B287" s="69"/>
      <c r="C287" s="69">
        <v>0</v>
      </c>
      <c r="D287" s="69"/>
      <c r="E287" s="69">
        <f>SUM(C287:D287)</f>
        <v>0</v>
      </c>
      <c r="F287" s="69">
        <f>B287-E287</f>
        <v>0</v>
      </c>
      <c r="G287" s="69">
        <f>B287-C287</f>
        <v>0</v>
      </c>
      <c r="H287" s="65" t="e">
        <f>E287/B287*100</f>
        <v>#DIV/0!</v>
      </c>
    </row>
    <row r="288" spans="1:8" s="61" customFormat="1" ht="11.25" hidden="1" customHeight="1" x14ac:dyDescent="0.2">
      <c r="A288" s="67"/>
      <c r="B288" s="69"/>
      <c r="C288" s="69"/>
      <c r="D288" s="69"/>
      <c r="E288" s="69"/>
      <c r="F288" s="69"/>
      <c r="G288" s="69"/>
      <c r="H288" s="70"/>
    </row>
    <row r="289" spans="1:8" s="61" customFormat="1" ht="11.25" hidden="1" customHeight="1" x14ac:dyDescent="0.2">
      <c r="A289" s="67" t="s">
        <v>308</v>
      </c>
      <c r="B289" s="69"/>
      <c r="C289" s="69">
        <v>0</v>
      </c>
      <c r="D289" s="69"/>
      <c r="E289" s="69">
        <f>SUM(C289:D289)</f>
        <v>0</v>
      </c>
      <c r="F289" s="69">
        <f>B289-E289</f>
        <v>0</v>
      </c>
      <c r="G289" s="69">
        <f>B289-C289</f>
        <v>0</v>
      </c>
      <c r="H289" s="70" t="e">
        <f>E289/B289*100</f>
        <v>#DIV/0!</v>
      </c>
    </row>
    <row r="290" spans="1:8" s="61" customFormat="1" ht="11.25" hidden="1" customHeight="1" x14ac:dyDescent="0.2">
      <c r="A290" s="67"/>
      <c r="B290" s="69"/>
      <c r="C290" s="69"/>
      <c r="D290" s="69"/>
      <c r="E290" s="69"/>
      <c r="F290" s="69"/>
      <c r="G290" s="69"/>
      <c r="H290" s="70"/>
    </row>
    <row r="291" spans="1:8" s="61" customFormat="1" ht="11.25" hidden="1" customHeight="1" x14ac:dyDescent="0.2">
      <c r="A291" s="67" t="s">
        <v>309</v>
      </c>
      <c r="B291" s="69"/>
      <c r="C291" s="69">
        <v>0</v>
      </c>
      <c r="D291" s="69"/>
      <c r="E291" s="69">
        <f>SUM(C291:D291)</f>
        <v>0</v>
      </c>
      <c r="F291" s="69">
        <f>B291-E291</f>
        <v>0</v>
      </c>
      <c r="G291" s="69">
        <f>B291-C291</f>
        <v>0</v>
      </c>
      <c r="H291" s="70" t="e">
        <f>E291/B291*100</f>
        <v>#DIV/0!</v>
      </c>
    </row>
    <row r="292" spans="1:8" s="61" customFormat="1" ht="12" hidden="1" customHeight="1" x14ac:dyDescent="0.2">
      <c r="A292" s="67"/>
      <c r="B292" s="69"/>
      <c r="C292" s="69"/>
      <c r="D292" s="69"/>
      <c r="E292" s="69"/>
      <c r="F292" s="69"/>
      <c r="G292" s="69"/>
      <c r="H292" s="70"/>
    </row>
    <row r="293" spans="1:8" s="61" customFormat="1" ht="11.25" hidden="1" customHeight="1" x14ac:dyDescent="0.2">
      <c r="A293" s="108" t="s">
        <v>310</v>
      </c>
      <c r="B293" s="69"/>
      <c r="C293" s="69">
        <v>0</v>
      </c>
      <c r="D293" s="69"/>
      <c r="E293" s="69">
        <f>SUM(C293:D293)</f>
        <v>0</v>
      </c>
      <c r="F293" s="69">
        <f>B293-E293</f>
        <v>0</v>
      </c>
      <c r="G293" s="69">
        <f>B293-C293</f>
        <v>0</v>
      </c>
      <c r="H293" s="65" t="e">
        <f>E293/B293*100</f>
        <v>#DIV/0!</v>
      </c>
    </row>
    <row r="294" spans="1:8" s="61" customFormat="1" ht="11.25" hidden="1" customHeight="1" x14ac:dyDescent="0.2">
      <c r="A294" s="67"/>
      <c r="B294" s="69"/>
      <c r="C294" s="69"/>
      <c r="D294" s="69"/>
      <c r="E294" s="69"/>
      <c r="F294" s="69"/>
      <c r="G294" s="69"/>
      <c r="H294" s="70"/>
    </row>
    <row r="295" spans="1:8" s="61" customFormat="1" ht="12" hidden="1" customHeight="1" x14ac:dyDescent="0.2">
      <c r="A295" s="67" t="s">
        <v>311</v>
      </c>
      <c r="B295" s="69"/>
      <c r="C295" s="69">
        <v>0</v>
      </c>
      <c r="D295" s="69"/>
      <c r="E295" s="69">
        <f>SUM(C295:D295)</f>
        <v>0</v>
      </c>
      <c r="F295" s="69">
        <f>B295-E295</f>
        <v>0</v>
      </c>
      <c r="G295" s="69">
        <f>B295-C295</f>
        <v>0</v>
      </c>
      <c r="H295" s="65" t="e">
        <f>E295/B295*100</f>
        <v>#DIV/0!</v>
      </c>
    </row>
    <row r="296" spans="1:8" s="61" customFormat="1" ht="11.25" hidden="1" customHeight="1" x14ac:dyDescent="0.2">
      <c r="A296" s="67"/>
      <c r="B296" s="69"/>
      <c r="C296" s="69"/>
      <c r="D296" s="69"/>
      <c r="E296" s="69"/>
      <c r="F296" s="69"/>
      <c r="G296" s="69"/>
      <c r="H296" s="70"/>
    </row>
    <row r="297" spans="1:8" s="61" customFormat="1" ht="11.25" hidden="1" customHeight="1" x14ac:dyDescent="0.2">
      <c r="A297" s="67" t="s">
        <v>312</v>
      </c>
      <c r="B297" s="69"/>
      <c r="C297" s="69"/>
      <c r="D297" s="69"/>
      <c r="E297" s="69"/>
      <c r="F297" s="69"/>
      <c r="G297" s="69"/>
      <c r="H297" s="65"/>
    </row>
    <row r="298" spans="1:8" s="61" customFormat="1" ht="22.5" hidden="1" customHeight="1" x14ac:dyDescent="0.2">
      <c r="A298" s="67"/>
      <c r="B298" s="69"/>
      <c r="C298" s="69"/>
      <c r="D298" s="69"/>
      <c r="E298" s="69"/>
      <c r="F298" s="69"/>
      <c r="G298" s="69"/>
      <c r="H298" s="70"/>
    </row>
    <row r="299" spans="1:8" s="61" customFormat="1" ht="11.25" hidden="1" customHeight="1" x14ac:dyDescent="0.2">
      <c r="A299" s="108" t="s">
        <v>313</v>
      </c>
      <c r="B299" s="72"/>
      <c r="C299" s="72">
        <v>0</v>
      </c>
      <c r="D299" s="72"/>
      <c r="E299" s="72">
        <f>SUM(C299:D299)</f>
        <v>0</v>
      </c>
      <c r="F299" s="72">
        <f>B299-E299</f>
        <v>0</v>
      </c>
      <c r="G299" s="72">
        <f>B299-C299</f>
        <v>0</v>
      </c>
      <c r="H299" s="65" t="e">
        <f>E299/B299*100</f>
        <v>#DIV/0!</v>
      </c>
    </row>
    <row r="300" spans="1:8" s="61" customFormat="1" ht="11.25" hidden="1" customHeight="1" x14ac:dyDescent="0.2">
      <c r="A300" s="67"/>
      <c r="B300" s="72"/>
      <c r="C300" s="72"/>
      <c r="D300" s="72"/>
      <c r="E300" s="72"/>
      <c r="F300" s="72"/>
      <c r="G300" s="72"/>
      <c r="H300" s="65"/>
    </row>
    <row r="301" spans="1:8" s="61" customFormat="1" ht="11.25" customHeight="1" x14ac:dyDescent="0.2">
      <c r="A301" s="107"/>
      <c r="B301" s="91"/>
      <c r="C301" s="91"/>
      <c r="D301" s="91"/>
      <c r="E301" s="91"/>
      <c r="F301" s="91"/>
      <c r="G301" s="91"/>
      <c r="H301" s="65"/>
    </row>
    <row r="302" spans="1:8" s="61" customFormat="1" ht="11.25" customHeight="1" x14ac:dyDescent="0.2">
      <c r="A302" s="62" t="s">
        <v>314</v>
      </c>
      <c r="B302" s="109">
        <f t="shared" ref="B302:G302" si="91">SUM(B279:B299)+B269+B271</f>
        <v>355769825.90936011</v>
      </c>
      <c r="C302" s="109">
        <f t="shared" si="91"/>
        <v>312276224.27402008</v>
      </c>
      <c r="D302" s="109">
        <f t="shared" si="91"/>
        <v>364246.81436999998</v>
      </c>
      <c r="E302" s="109">
        <f t="shared" si="91"/>
        <v>312640471.08839005</v>
      </c>
      <c r="F302" s="109">
        <f t="shared" si="91"/>
        <v>43129354.820970051</v>
      </c>
      <c r="G302" s="109">
        <f t="shared" si="91"/>
        <v>43493601.63534005</v>
      </c>
      <c r="H302" s="65">
        <f>E302/B302*100</f>
        <v>87.877174599973472</v>
      </c>
    </row>
    <row r="303" spans="1:8" s="61" customFormat="1" ht="11.25" hidden="1" customHeight="1" x14ac:dyDescent="0.2">
      <c r="A303" s="67"/>
      <c r="B303" s="72"/>
      <c r="C303" s="72"/>
      <c r="D303" s="72"/>
      <c r="E303" s="72"/>
      <c r="F303" s="72"/>
      <c r="G303" s="72"/>
      <c r="H303" s="65"/>
    </row>
    <row r="304" spans="1:8" s="61" customFormat="1" ht="11.25" hidden="1" customHeight="1" x14ac:dyDescent="0.2">
      <c r="A304" s="99" t="s">
        <v>315</v>
      </c>
      <c r="B304" s="74">
        <f t="shared" ref="B304:G304" si="92">+B302+B266</f>
        <v>1313194675.01667</v>
      </c>
      <c r="C304" s="74">
        <f t="shared" si="92"/>
        <v>1058856941.5601001</v>
      </c>
      <c r="D304" s="74">
        <f t="shared" si="92"/>
        <v>26484327.605509996</v>
      </c>
      <c r="E304" s="74">
        <f t="shared" si="92"/>
        <v>1085341269.1656098</v>
      </c>
      <c r="F304" s="74">
        <f t="shared" si="92"/>
        <v>227853405.85106021</v>
      </c>
      <c r="G304" s="74">
        <f t="shared" si="92"/>
        <v>254337733.45657015</v>
      </c>
      <c r="H304" s="98">
        <f>E304/B304*100</f>
        <v>82.648924018202578</v>
      </c>
    </row>
    <row r="305" spans="1:8" s="61" customFormat="1" ht="11.25" hidden="1" customHeight="1" x14ac:dyDescent="0.2">
      <c r="A305" s="67"/>
      <c r="B305" s="72"/>
      <c r="C305" s="72"/>
      <c r="D305" s="72"/>
      <c r="E305" s="72"/>
      <c r="F305" s="72"/>
      <c r="G305" s="72"/>
      <c r="H305" s="65"/>
    </row>
    <row r="306" spans="1:8" s="61" customFormat="1" ht="11.25" hidden="1" customHeight="1" x14ac:dyDescent="0.2">
      <c r="A306" s="99" t="s">
        <v>316</v>
      </c>
      <c r="B306" s="72"/>
      <c r="C306" s="72"/>
      <c r="D306" s="72"/>
      <c r="E306" s="72"/>
      <c r="F306" s="72"/>
      <c r="G306" s="72"/>
      <c r="H306" s="65"/>
    </row>
    <row r="307" spans="1:8" s="61" customFormat="1" ht="11.25" hidden="1" customHeight="1" x14ac:dyDescent="0.2">
      <c r="A307" s="99" t="s">
        <v>317</v>
      </c>
      <c r="B307" s="69"/>
      <c r="C307" s="69"/>
      <c r="D307" s="69"/>
      <c r="E307" s="69"/>
      <c r="F307" s="69"/>
      <c r="G307" s="69"/>
      <c r="H307" s="70"/>
    </row>
    <row r="308" spans="1:8" s="61" customFormat="1" ht="11.25" hidden="1" customHeight="1" x14ac:dyDescent="0.2">
      <c r="A308" s="67" t="s">
        <v>318</v>
      </c>
      <c r="B308" s="72"/>
      <c r="C308" s="69">
        <v>0</v>
      </c>
      <c r="D308" s="72"/>
      <c r="E308" s="69">
        <f t="shared" ref="E308:E316" si="93">SUM(C308:D308)</f>
        <v>0</v>
      </c>
      <c r="F308" s="69">
        <f t="shared" ref="F308:F316" si="94">B308-E308</f>
        <v>0</v>
      </c>
      <c r="G308" s="69">
        <f t="shared" ref="G308:G316" si="95">B308-C308</f>
        <v>0</v>
      </c>
      <c r="H308" s="70" t="e">
        <f t="shared" ref="H308:H317" si="96">E308/B308*100</f>
        <v>#DIV/0!</v>
      </c>
    </row>
    <row r="309" spans="1:8" s="61" customFormat="1" ht="11.25" hidden="1" customHeight="1" x14ac:dyDescent="0.2">
      <c r="A309" s="67" t="s">
        <v>319</v>
      </c>
      <c r="B309" s="69"/>
      <c r="C309" s="69">
        <v>0</v>
      </c>
      <c r="D309" s="69"/>
      <c r="E309" s="69">
        <f t="shared" si="93"/>
        <v>0</v>
      </c>
      <c r="F309" s="69">
        <f t="shared" si="94"/>
        <v>0</v>
      </c>
      <c r="G309" s="69">
        <f t="shared" si="95"/>
        <v>0</v>
      </c>
      <c r="H309" s="70" t="e">
        <f t="shared" si="96"/>
        <v>#DIV/0!</v>
      </c>
    </row>
    <row r="310" spans="1:8" s="61" customFormat="1" ht="11.25" hidden="1" customHeight="1" x14ac:dyDescent="0.2">
      <c r="A310" s="67" t="s">
        <v>320</v>
      </c>
      <c r="B310" s="69"/>
      <c r="C310" s="69">
        <v>0</v>
      </c>
      <c r="D310" s="69"/>
      <c r="E310" s="69">
        <f t="shared" si="93"/>
        <v>0</v>
      </c>
      <c r="F310" s="69">
        <f t="shared" si="94"/>
        <v>0</v>
      </c>
      <c r="G310" s="69">
        <f t="shared" si="95"/>
        <v>0</v>
      </c>
      <c r="H310" s="70" t="e">
        <f t="shared" si="96"/>
        <v>#DIV/0!</v>
      </c>
    </row>
    <row r="311" spans="1:8" s="61" customFormat="1" ht="11.25" hidden="1" customHeight="1" x14ac:dyDescent="0.2">
      <c r="A311" s="67" t="s">
        <v>321</v>
      </c>
      <c r="B311" s="69"/>
      <c r="C311" s="69">
        <v>0</v>
      </c>
      <c r="D311" s="69"/>
      <c r="E311" s="69">
        <f t="shared" si="93"/>
        <v>0</v>
      </c>
      <c r="F311" s="69">
        <f t="shared" si="94"/>
        <v>0</v>
      </c>
      <c r="G311" s="69">
        <f t="shared" si="95"/>
        <v>0</v>
      </c>
      <c r="H311" s="70" t="e">
        <f t="shared" si="96"/>
        <v>#DIV/0!</v>
      </c>
    </row>
    <row r="312" spans="1:8" s="61" customFormat="1" ht="11.25" hidden="1" customHeight="1" x14ac:dyDescent="0.2">
      <c r="A312" s="67" t="s">
        <v>322</v>
      </c>
      <c r="B312" s="69"/>
      <c r="C312" s="69">
        <v>0</v>
      </c>
      <c r="D312" s="69"/>
      <c r="E312" s="69">
        <f t="shared" si="93"/>
        <v>0</v>
      </c>
      <c r="F312" s="69">
        <f t="shared" si="94"/>
        <v>0</v>
      </c>
      <c r="G312" s="69">
        <f t="shared" si="95"/>
        <v>0</v>
      </c>
      <c r="H312" s="70" t="e">
        <f t="shared" si="96"/>
        <v>#DIV/0!</v>
      </c>
    </row>
    <row r="313" spans="1:8" s="61" customFormat="1" ht="11.25" hidden="1" customHeight="1" x14ac:dyDescent="0.2">
      <c r="A313" s="67" t="s">
        <v>323</v>
      </c>
      <c r="B313" s="69"/>
      <c r="C313" s="69">
        <v>0</v>
      </c>
      <c r="D313" s="69"/>
      <c r="E313" s="69">
        <f t="shared" si="93"/>
        <v>0</v>
      </c>
      <c r="F313" s="69">
        <f t="shared" si="94"/>
        <v>0</v>
      </c>
      <c r="G313" s="69">
        <f t="shared" si="95"/>
        <v>0</v>
      </c>
      <c r="H313" s="70" t="e">
        <f t="shared" si="96"/>
        <v>#DIV/0!</v>
      </c>
    </row>
    <row r="314" spans="1:8" s="61" customFormat="1" ht="11.25" hidden="1" customHeight="1" x14ac:dyDescent="0.2">
      <c r="A314" s="67" t="s">
        <v>324</v>
      </c>
      <c r="B314" s="69"/>
      <c r="C314" s="69">
        <v>0</v>
      </c>
      <c r="D314" s="69"/>
      <c r="E314" s="69">
        <f t="shared" si="93"/>
        <v>0</v>
      </c>
      <c r="F314" s="69">
        <f t="shared" si="94"/>
        <v>0</v>
      </c>
      <c r="G314" s="69">
        <f t="shared" si="95"/>
        <v>0</v>
      </c>
      <c r="H314" s="70" t="e">
        <f t="shared" si="96"/>
        <v>#DIV/0!</v>
      </c>
    </row>
    <row r="315" spans="1:8" s="61" customFormat="1" ht="12" hidden="1" customHeight="1" x14ac:dyDescent="0.2">
      <c r="A315" s="67" t="s">
        <v>325</v>
      </c>
      <c r="B315" s="69"/>
      <c r="C315" s="72">
        <v>0</v>
      </c>
      <c r="D315" s="69"/>
      <c r="E315" s="72">
        <f t="shared" si="93"/>
        <v>0</v>
      </c>
      <c r="F315" s="72">
        <f t="shared" si="94"/>
        <v>0</v>
      </c>
      <c r="G315" s="72">
        <f t="shared" si="95"/>
        <v>0</v>
      </c>
      <c r="H315" s="65" t="e">
        <f t="shared" si="96"/>
        <v>#DIV/0!</v>
      </c>
    </row>
    <row r="316" spans="1:8" s="61" customFormat="1" ht="22.5" hidden="1" customHeight="1" x14ac:dyDescent="0.2">
      <c r="A316" s="67" t="s">
        <v>326</v>
      </c>
      <c r="B316" s="74"/>
      <c r="C316" s="74">
        <v>0</v>
      </c>
      <c r="D316" s="74"/>
      <c r="E316" s="74">
        <f t="shared" si="93"/>
        <v>0</v>
      </c>
      <c r="F316" s="74">
        <f t="shared" si="94"/>
        <v>0</v>
      </c>
      <c r="G316" s="74">
        <f t="shared" si="95"/>
        <v>0</v>
      </c>
      <c r="H316" s="98" t="e">
        <f t="shared" si="96"/>
        <v>#DIV/0!</v>
      </c>
    </row>
    <row r="317" spans="1:8" s="61" customFormat="1" ht="11.25" hidden="1" customHeight="1" x14ac:dyDescent="0.2">
      <c r="A317" s="110" t="s">
        <v>327</v>
      </c>
      <c r="B317" s="74">
        <f t="shared" ref="B317:G317" si="97">SUM(B308:B316)</f>
        <v>0</v>
      </c>
      <c r="C317" s="74">
        <f t="shared" si="97"/>
        <v>0</v>
      </c>
      <c r="D317" s="74">
        <f t="shared" si="97"/>
        <v>0</v>
      </c>
      <c r="E317" s="74">
        <f t="shared" si="97"/>
        <v>0</v>
      </c>
      <c r="F317" s="74">
        <f t="shared" si="97"/>
        <v>0</v>
      </c>
      <c r="G317" s="74">
        <f t="shared" si="97"/>
        <v>0</v>
      </c>
      <c r="H317" s="98" t="e">
        <f t="shared" si="96"/>
        <v>#DIV/0!</v>
      </c>
    </row>
    <row r="318" spans="1:8" s="113" customFormat="1" ht="16.5" customHeight="1" x14ac:dyDescent="0.2">
      <c r="A318" s="111"/>
      <c r="B318" s="73"/>
      <c r="C318" s="73"/>
      <c r="D318" s="73"/>
      <c r="E318" s="73"/>
      <c r="F318" s="73"/>
      <c r="G318" s="73"/>
      <c r="H318" s="112"/>
    </row>
    <row r="319" spans="1:8" ht="12.75" thickBot="1" x14ac:dyDescent="0.25">
      <c r="A319" s="114" t="s">
        <v>328</v>
      </c>
      <c r="B319" s="115">
        <f t="shared" ref="B319:G319" si="98">+B317+B304</f>
        <v>1313194675.01667</v>
      </c>
      <c r="C319" s="115">
        <f t="shared" si="98"/>
        <v>1058856941.5601001</v>
      </c>
      <c r="D319" s="115">
        <f t="shared" si="98"/>
        <v>26484327.605509996</v>
      </c>
      <c r="E319" s="115">
        <f t="shared" si="98"/>
        <v>1085341269.1656098</v>
      </c>
      <c r="F319" s="115">
        <f t="shared" si="98"/>
        <v>227853405.85106021</v>
      </c>
      <c r="G319" s="115">
        <f t="shared" si="98"/>
        <v>254337733.45657015</v>
      </c>
      <c r="H319" s="116">
        <f>E319/B319*100</f>
        <v>82.648924018202578</v>
      </c>
    </row>
    <row r="320" spans="1:8" ht="23.25" customHeight="1" thickTop="1" x14ac:dyDescent="0.2">
      <c r="A320" s="118"/>
      <c r="B320" s="118"/>
      <c r="C320" s="118"/>
      <c r="D320" s="118"/>
      <c r="E320" s="118"/>
      <c r="F320" s="118"/>
      <c r="G320" s="119"/>
      <c r="H320" s="118"/>
    </row>
    <row r="321" spans="1:8" x14ac:dyDescent="0.2">
      <c r="A321" s="120" t="s">
        <v>329</v>
      </c>
      <c r="B321" s="120"/>
      <c r="C321" s="120"/>
      <c r="D321" s="120"/>
      <c r="E321" s="120"/>
      <c r="F321" s="120"/>
      <c r="G321" s="120"/>
      <c r="H321" s="120"/>
    </row>
    <row r="322" spans="1:8" ht="12" customHeight="1" x14ac:dyDescent="0.2">
      <c r="A322" s="121" t="s">
        <v>330</v>
      </c>
      <c r="B322" s="121"/>
      <c r="C322" s="121"/>
      <c r="D322" s="121"/>
      <c r="E322" s="121"/>
      <c r="F322" s="121"/>
      <c r="G322" s="121"/>
      <c r="H322" s="121"/>
    </row>
    <row r="323" spans="1:8" x14ac:dyDescent="0.2">
      <c r="A323" s="122" t="s">
        <v>331</v>
      </c>
      <c r="B323" s="122"/>
      <c r="C323" s="122"/>
      <c r="D323" s="122"/>
      <c r="E323" s="122"/>
      <c r="F323" s="122"/>
      <c r="G323" s="122"/>
      <c r="H323" s="122"/>
    </row>
    <row r="324" spans="1:8" x14ac:dyDescent="0.2">
      <c r="A324" s="121" t="s">
        <v>332</v>
      </c>
      <c r="B324" s="121"/>
      <c r="C324" s="121"/>
      <c r="D324" s="121"/>
      <c r="E324" s="121"/>
      <c r="F324" s="121"/>
      <c r="G324" s="121"/>
      <c r="H324" s="121"/>
    </row>
    <row r="325" spans="1:8" x14ac:dyDescent="0.2">
      <c r="A325" s="121" t="s">
        <v>333</v>
      </c>
      <c r="B325" s="121"/>
      <c r="C325" s="121"/>
      <c r="D325" s="121"/>
      <c r="E325" s="121"/>
      <c r="F325" s="121"/>
      <c r="G325" s="121"/>
      <c r="H325" s="121"/>
    </row>
    <row r="326" spans="1:8" x14ac:dyDescent="0.2">
      <c r="A326" s="121" t="s">
        <v>334</v>
      </c>
      <c r="B326" s="121"/>
      <c r="C326" s="121"/>
      <c r="D326" s="121"/>
      <c r="E326" s="121"/>
      <c r="F326" s="121"/>
      <c r="G326" s="121"/>
      <c r="H326" s="121"/>
    </row>
    <row r="327" spans="1:8" x14ac:dyDescent="0.2">
      <c r="A327" s="123" t="s">
        <v>335</v>
      </c>
      <c r="B327" s="123"/>
      <c r="C327" s="123"/>
      <c r="D327" s="123"/>
      <c r="E327" s="123"/>
      <c r="F327" s="123"/>
      <c r="G327" s="123"/>
      <c r="H327" s="123"/>
    </row>
    <row r="328" spans="1:8" x14ac:dyDescent="0.2">
      <c r="E328" s="61"/>
      <c r="F328" s="61"/>
      <c r="G328" s="124"/>
    </row>
  </sheetData>
  <mergeCells count="13">
    <mergeCell ref="A327:H327"/>
    <mergeCell ref="A321:H321"/>
    <mergeCell ref="A322:H322"/>
    <mergeCell ref="A323:H323"/>
    <mergeCell ref="A324:H324"/>
    <mergeCell ref="A325:H325"/>
    <mergeCell ref="A326:H326"/>
    <mergeCell ref="A5:A7"/>
    <mergeCell ref="B6:B7"/>
    <mergeCell ref="C6:E6"/>
    <mergeCell ref="F6:F7"/>
    <mergeCell ref="G6:G7"/>
    <mergeCell ref="H6:H7"/>
  </mergeCells>
  <printOptions horizontalCentered="1"/>
  <pageMargins left="0.4" right="0.28000000000000003" top="0.3" bottom="0.4" header="0.2" footer="0.18"/>
  <pageSetup paperSize="9" scale="71" fitToHeight="0" orientation="portrait" r:id="rId1"/>
  <headerFooter alignWithMargins="0">
    <oddFooter>Page &amp;P of &amp;N</oddFooter>
  </headerFooter>
  <rowBreaks count="2" manualBreakCount="2">
    <brk id="94" max="7" man="1"/>
    <brk id="26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M7"/>
  <sheetViews>
    <sheetView topLeftCell="A13" zoomScaleNormal="100" workbookViewId="0">
      <selection activeCell="H243" sqref="H243"/>
    </sheetView>
  </sheetViews>
  <sheetFormatPr defaultRowHeight="12.75" x14ac:dyDescent="0.2"/>
  <cols>
    <col min="1" max="1" width="38.7109375" customWidth="1"/>
    <col min="2" max="2" width="11.5703125" bestFit="1" customWidth="1"/>
    <col min="3" max="3" width="10" bestFit="1" customWidth="1"/>
    <col min="4" max="6" width="10" customWidth="1"/>
    <col min="7" max="7" width="12.28515625" customWidth="1"/>
    <col min="9" max="9" width="9.42578125" bestFit="1" customWidth="1"/>
    <col min="10" max="10" width="10.28515625" bestFit="1" customWidth="1"/>
    <col min="12" max="12" width="10.7109375" customWidth="1"/>
    <col min="13" max="13" width="11" customWidth="1"/>
  </cols>
  <sheetData>
    <row r="1" spans="1:13" x14ac:dyDescent="0.2">
      <c r="A1" t="s">
        <v>336</v>
      </c>
    </row>
    <row r="2" spans="1:13" x14ac:dyDescent="0.2">
      <c r="A2" t="s">
        <v>337</v>
      </c>
    </row>
    <row r="3" spans="1:13" x14ac:dyDescent="0.2">
      <c r="A3" t="s">
        <v>338</v>
      </c>
      <c r="I3" t="s">
        <v>339</v>
      </c>
    </row>
    <row r="4" spans="1:13" x14ac:dyDescent="0.2">
      <c r="B4" s="125" t="s">
        <v>340</v>
      </c>
      <c r="C4" s="125" t="s">
        <v>341</v>
      </c>
      <c r="D4" s="125" t="s">
        <v>342</v>
      </c>
      <c r="E4" s="125" t="s">
        <v>343</v>
      </c>
      <c r="F4" s="125" t="s">
        <v>344</v>
      </c>
      <c r="G4" s="125" t="s">
        <v>345</v>
      </c>
      <c r="I4" s="125" t="s">
        <v>340</v>
      </c>
      <c r="J4" s="125" t="s">
        <v>341</v>
      </c>
      <c r="K4" s="125" t="s">
        <v>342</v>
      </c>
      <c r="L4" s="125" t="s">
        <v>343</v>
      </c>
      <c r="M4" s="125" t="s">
        <v>344</v>
      </c>
    </row>
    <row r="5" spans="1:13" x14ac:dyDescent="0.2">
      <c r="A5" t="s">
        <v>346</v>
      </c>
      <c r="B5" s="126">
        <v>405412.64899999998</v>
      </c>
      <c r="C5" s="126">
        <v>102062.54300000001</v>
      </c>
      <c r="D5" s="126">
        <v>110753.783</v>
      </c>
      <c r="E5" s="126">
        <v>647825.13</v>
      </c>
      <c r="F5" s="126">
        <v>47140.567999999999</v>
      </c>
      <c r="G5" s="126">
        <f>SUM(B5:F5)</f>
        <v>1313194.673</v>
      </c>
      <c r="H5" s="126"/>
      <c r="I5" s="126">
        <f>B5</f>
        <v>405412.64899999998</v>
      </c>
      <c r="J5" s="126">
        <f t="shared" ref="J5:M6" si="0">+I5+C5</f>
        <v>507475.19199999998</v>
      </c>
      <c r="K5" s="126">
        <f t="shared" si="0"/>
        <v>618228.97499999998</v>
      </c>
      <c r="L5" s="126">
        <f t="shared" si="0"/>
        <v>1266054.105</v>
      </c>
      <c r="M5" s="126">
        <f t="shared" si="0"/>
        <v>1313194.673</v>
      </c>
    </row>
    <row r="6" spans="1:13" x14ac:dyDescent="0.2">
      <c r="A6" t="s">
        <v>347</v>
      </c>
      <c r="B6" s="126">
        <v>132068.245</v>
      </c>
      <c r="C6" s="126">
        <v>192025.54800000001</v>
      </c>
      <c r="D6" s="126">
        <v>282231.93800000002</v>
      </c>
      <c r="E6" s="126">
        <v>222143.948</v>
      </c>
      <c r="F6" s="126">
        <v>256871.58799999999</v>
      </c>
      <c r="G6" s="126">
        <f>SUM(B6:F6)</f>
        <v>1085341.267</v>
      </c>
      <c r="H6" s="126"/>
      <c r="I6" s="126">
        <f>B6</f>
        <v>132068.245</v>
      </c>
      <c r="J6" s="126">
        <f t="shared" si="0"/>
        <v>324093.79300000001</v>
      </c>
      <c r="K6" s="126">
        <f t="shared" si="0"/>
        <v>606325.73100000003</v>
      </c>
      <c r="L6" s="126">
        <f t="shared" si="0"/>
        <v>828469.679</v>
      </c>
      <c r="M6" s="126">
        <f t="shared" si="0"/>
        <v>1085341.267</v>
      </c>
    </row>
    <row r="7" spans="1:13" x14ac:dyDescent="0.2">
      <c r="A7" t="s">
        <v>348</v>
      </c>
      <c r="B7" s="127">
        <f>I7</f>
        <v>32.576251709403373</v>
      </c>
      <c r="C7" s="127">
        <f>J7</f>
        <v>63.863967758250539</v>
      </c>
      <c r="D7" s="127">
        <f>K7</f>
        <v>98.074622109065672</v>
      </c>
      <c r="E7" s="127">
        <f>L7</f>
        <v>65.437146463815623</v>
      </c>
      <c r="F7" s="127">
        <f>M7</f>
        <v>82.648923980214775</v>
      </c>
      <c r="G7" s="127"/>
      <c r="H7" s="127"/>
      <c r="I7" s="127">
        <f>+I6/I5*100</f>
        <v>32.576251709403373</v>
      </c>
      <c r="J7" s="127">
        <f>+J6/J5*100</f>
        <v>63.863967758250539</v>
      </c>
      <c r="K7" s="127">
        <f>+K6/K5*100</f>
        <v>98.074622109065672</v>
      </c>
      <c r="L7" s="127">
        <f>+L6/L5*100</f>
        <v>65.437146463815623</v>
      </c>
      <c r="M7" s="127">
        <f>+M6/M5*100</f>
        <v>82.648923980214775</v>
      </c>
    </row>
  </sheetData>
  <pageMargins left="0.75" right="0.75" top="0.61" bottom="0.7"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Department</vt:lpstr>
      <vt:lpstr>Agency</vt:lpstr>
      <vt:lpstr>Graph</vt:lpstr>
      <vt:lpstr>Agency!Print_Area</vt:lpstr>
      <vt:lpstr>Department!Print_Area</vt:lpstr>
      <vt:lpstr>Graph!Print_Area</vt:lpstr>
      <vt:lpstr>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2018-06-05T10:25:28Z</cp:lastPrinted>
  <dcterms:created xsi:type="dcterms:W3CDTF">2014-06-18T02:22:11Z</dcterms:created>
  <dcterms:modified xsi:type="dcterms:W3CDTF">2018-09-19T01:00:41Z</dcterms:modified>
</cp:coreProperties>
</file>